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PROCESSOS DIGITALIZADOS SECOMP\SEI-07-0002-007943-2022 - SERVIÇO DE LIMPEZA, HIGIENIZAÇÃO E CONSERVAÇÃO, COM FORNECIMENTO DE MATERIAIS DE CONSUMO - INEA\"/>
    </mc:Choice>
  </mc:AlternateContent>
  <bookViews>
    <workbookView xWindow="0" yWindow="300" windowWidth="28800" windowHeight="11460"/>
  </bookViews>
  <sheets>
    <sheet name="ASG SEDE - 2023" sheetId="4" r:id="rId1"/>
    <sheet name="ASG SEDE - 2023 SANEADA" sheetId="7" r:id="rId2"/>
  </sheets>
  <calcPr calcId="152511" iterateDelta="1E-4"/>
</workbook>
</file>

<file path=xl/calcChain.xml><?xml version="1.0" encoding="utf-8"?>
<calcChain xmlns="http://schemas.openxmlformats.org/spreadsheetml/2006/main">
  <c r="H29" i="4" l="1"/>
  <c r="V24" i="4"/>
  <c r="W24" i="4" s="1"/>
  <c r="T24" i="4"/>
  <c r="U24" i="4" s="1"/>
  <c r="R24" i="4"/>
  <c r="S24" i="4" s="1"/>
  <c r="Q24" i="4"/>
  <c r="O24" i="4"/>
  <c r="M24" i="4"/>
  <c r="K24" i="4"/>
  <c r="I24" i="4"/>
  <c r="G24" i="4"/>
  <c r="V23" i="4"/>
  <c r="T23" i="4"/>
  <c r="U23" i="4" s="1"/>
  <c r="R23" i="4"/>
  <c r="S23" i="4" s="1"/>
  <c r="Q23" i="4"/>
  <c r="O23" i="4"/>
  <c r="M23" i="4"/>
  <c r="K23" i="4"/>
  <c r="I23" i="4"/>
  <c r="G23" i="4"/>
  <c r="V22" i="4"/>
  <c r="T22" i="4"/>
  <c r="U22" i="4" s="1"/>
  <c r="R22" i="4"/>
  <c r="S22" i="4" s="1"/>
  <c r="Q22" i="4"/>
  <c r="O22" i="4"/>
  <c r="M22" i="4"/>
  <c r="K22" i="4"/>
  <c r="I22" i="4"/>
  <c r="G22" i="4"/>
  <c r="V21" i="4"/>
  <c r="W21" i="4" s="1"/>
  <c r="T21" i="4"/>
  <c r="U21" i="4" s="1"/>
  <c r="R21" i="4"/>
  <c r="S21" i="4" s="1"/>
  <c r="Q21" i="4"/>
  <c r="Q26" i="4" s="1"/>
  <c r="Q27" i="4" s="1"/>
  <c r="O21" i="4"/>
  <c r="O26" i="4" s="1"/>
  <c r="O27" i="4" s="1"/>
  <c r="M21" i="4"/>
  <c r="M26" i="4" s="1"/>
  <c r="M27" i="4" s="1"/>
  <c r="K21" i="4"/>
  <c r="K26" i="4" s="1"/>
  <c r="K27" i="4" s="1"/>
  <c r="I21" i="4"/>
  <c r="I26" i="4" s="1"/>
  <c r="I27" i="4" s="1"/>
  <c r="G21" i="4"/>
  <c r="G26" i="4" s="1"/>
  <c r="G27" i="4" s="1"/>
  <c r="M18" i="4"/>
  <c r="H11" i="7"/>
  <c r="R3" i="7"/>
  <c r="W22" i="4" l="1"/>
  <c r="S26" i="4"/>
  <c r="S27" i="4" s="1"/>
  <c r="W23" i="4"/>
  <c r="U26" i="4"/>
  <c r="U27" i="4" s="1"/>
  <c r="V6" i="7"/>
  <c r="T6" i="7"/>
  <c r="U6" i="7" s="1"/>
  <c r="R6" i="7"/>
  <c r="S6" i="7" s="1"/>
  <c r="Q6" i="7"/>
  <c r="O6" i="7"/>
  <c r="M6" i="7"/>
  <c r="K6" i="7"/>
  <c r="I6" i="7"/>
  <c r="G6" i="7"/>
  <c r="V5" i="7"/>
  <c r="T5" i="7"/>
  <c r="U5" i="7" s="1"/>
  <c r="R5" i="7"/>
  <c r="S5" i="7" s="1"/>
  <c r="Q5" i="7"/>
  <c r="O5" i="7"/>
  <c r="M5" i="7"/>
  <c r="K5" i="7"/>
  <c r="I5" i="7"/>
  <c r="G5" i="7"/>
  <c r="V4" i="7"/>
  <c r="T4" i="7"/>
  <c r="U4" i="7" s="1"/>
  <c r="R4" i="7"/>
  <c r="S4" i="7" s="1"/>
  <c r="Q4" i="7"/>
  <c r="O4" i="7"/>
  <c r="M4" i="7"/>
  <c r="K4" i="7"/>
  <c r="I4" i="7"/>
  <c r="G4" i="7"/>
  <c r="V3" i="7"/>
  <c r="T3" i="7"/>
  <c r="U3" i="7" s="1"/>
  <c r="S3" i="7"/>
  <c r="Q3" i="7"/>
  <c r="Q8" i="7" s="1"/>
  <c r="Q9" i="7" s="1"/>
  <c r="O3" i="7"/>
  <c r="O8" i="7" s="1"/>
  <c r="O9" i="7" s="1"/>
  <c r="M3" i="7"/>
  <c r="K3" i="7"/>
  <c r="K8" i="7" s="1"/>
  <c r="K9" i="7" s="1"/>
  <c r="I3" i="7"/>
  <c r="G3" i="7"/>
  <c r="G8" i="7" s="1"/>
  <c r="G9" i="7" s="1"/>
  <c r="M8" i="7" l="1"/>
  <c r="M9" i="7" s="1"/>
  <c r="M17" i="7" s="1"/>
  <c r="W6" i="7"/>
  <c r="W5" i="7"/>
  <c r="W3" i="7"/>
  <c r="I8" i="7"/>
  <c r="I9" i="7" s="1"/>
  <c r="W4" i="7"/>
  <c r="S8" i="7"/>
  <c r="S9" i="7" s="1"/>
  <c r="U8" i="7"/>
  <c r="U9" i="7" s="1"/>
  <c r="W4" i="4"/>
  <c r="W5" i="4"/>
  <c r="W6" i="4"/>
  <c r="W3" i="4"/>
  <c r="V4" i="4"/>
  <c r="V5" i="4"/>
  <c r="V6" i="4"/>
  <c r="V3" i="4"/>
  <c r="H11" i="4"/>
  <c r="T4" i="4"/>
  <c r="T5" i="4"/>
  <c r="T6" i="4"/>
  <c r="T3" i="4"/>
  <c r="R4" i="4"/>
  <c r="R5" i="4"/>
  <c r="R6" i="4"/>
  <c r="R3" i="4"/>
  <c r="G9" i="4"/>
  <c r="G3" i="4" l="1"/>
  <c r="G4" i="4"/>
  <c r="G5" i="4"/>
  <c r="G6" i="4"/>
  <c r="G8" i="4" l="1"/>
  <c r="Q6" i="4"/>
  <c r="Q4" i="4"/>
  <c r="Q5" i="4"/>
  <c r="Q3" i="4"/>
  <c r="Q8" i="4" l="1"/>
  <c r="Q9" i="4" s="1"/>
  <c r="M4" i="4"/>
  <c r="M5" i="4"/>
  <c r="M6" i="4"/>
  <c r="M3" i="4"/>
  <c r="I6" i="4" l="1"/>
  <c r="I5" i="4"/>
  <c r="I4" i="4"/>
  <c r="I3" i="4"/>
  <c r="I8" i="4" s="1"/>
  <c r="I9" i="4" l="1"/>
  <c r="U6" i="4"/>
  <c r="S6" i="4"/>
  <c r="O6" i="4"/>
  <c r="K6" i="4"/>
  <c r="U5" i="4"/>
  <c r="S5" i="4"/>
  <c r="O5" i="4"/>
  <c r="K5" i="4"/>
  <c r="U4" i="4"/>
  <c r="S4" i="4"/>
  <c r="O4" i="4"/>
  <c r="K4" i="4"/>
  <c r="U3" i="4"/>
  <c r="S3" i="4"/>
  <c r="O3" i="4"/>
  <c r="K3" i="4"/>
  <c r="K8" i="4" l="1"/>
  <c r="K9" i="4" s="1"/>
  <c r="M8" i="4"/>
  <c r="M9" i="4" s="1"/>
  <c r="O8" i="4"/>
  <c r="O9" i="4" s="1"/>
  <c r="S8" i="4"/>
  <c r="S9" i="4" s="1"/>
  <c r="U8" i="4"/>
  <c r="U9" i="4" s="1"/>
</calcChain>
</file>

<file path=xl/sharedStrings.xml><?xml version="1.0" encoding="utf-8"?>
<sst xmlns="http://schemas.openxmlformats.org/spreadsheetml/2006/main" count="125" uniqueCount="31">
  <si>
    <t>ITEM</t>
  </si>
  <si>
    <t>NOMECLATURA</t>
  </si>
  <si>
    <t>UNID.</t>
  </si>
  <si>
    <t>QUANT.</t>
  </si>
  <si>
    <t>ID SIGA</t>
  </si>
  <si>
    <t>V/UNIT.</t>
  </si>
  <si>
    <t>V/TOTAL</t>
  </si>
  <si>
    <t>VALOR TOTAL ESTIMADO</t>
  </si>
  <si>
    <t>LEGENDA: NC - NÃO COTADO / FE - FORA DE ESPECIFICAÇÃO</t>
  </si>
  <si>
    <t>MÉDIA</t>
  </si>
  <si>
    <t>MEDIANA</t>
  </si>
  <si>
    <t>DESVIO PADRÃO</t>
  </si>
  <si>
    <t>TOTAL MÉDIA</t>
  </si>
  <si>
    <t>TOTAL MEDIANA</t>
  </si>
  <si>
    <t>M²</t>
  </si>
  <si>
    <t>ÁREA INTERNA</t>
  </si>
  <si>
    <t>ÁREA INTERNA INSALUBRE</t>
  </si>
  <si>
    <t>ÁREA EXTERNA</t>
  </si>
  <si>
    <t>TOTAL MENSAL POR FORNECEDOR</t>
  </si>
  <si>
    <t>TOTAL 12 MESES POR FORNECEDOR</t>
  </si>
  <si>
    <t xml:space="preserve">LEGENDA: VALOR NÃO CONSIDERADO NO SANEAMENTO </t>
  </si>
  <si>
    <t>ESTUDOS TÉCNICOS DE SERVIÇOS TERCEIRIZADOS - CADTERC/SP</t>
  </si>
  <si>
    <t>serv</t>
  </si>
  <si>
    <t>LIMPEZA FACHADA</t>
  </si>
  <si>
    <t>CONTRATO SIGA - SEFAZ X TAPEVAS SOLUÇÃO INTEGRADA</t>
  </si>
  <si>
    <t>ARA SERVIÇOS</t>
  </si>
  <si>
    <t>AJE</t>
  </si>
  <si>
    <t>STAR 5</t>
  </si>
  <si>
    <t>BOSS AMBIENTAL</t>
  </si>
  <si>
    <t>COEF. VARIAÇÃO</t>
  </si>
  <si>
    <t>PLANILHA SANEADA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</si>
</sst>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&quot;R$&quot;\ #,##0.00"/>
    <numFmt numFmtId="167" formatCode="_-&quot;R$&quot;\ * #,##0.000000_-;\-&quot;R$&quot;\ * #,##0.000000_-;_-&quot;R$&quot;\ * &quot;-&quot;??_-;_-@_-"/>
    <numFmt numFmtId="168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2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164" fontId="5" fillId="0" borderId="4" xfId="0" quotePrefix="1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164" fontId="5" fillId="0" borderId="5" xfId="0" quotePrefix="1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4" fontId="3" fillId="0" borderId="13" xfId="1" applyFont="1" applyFill="1" applyBorder="1" applyAlignment="1">
      <alignment vertical="center"/>
    </xf>
    <xf numFmtId="44" fontId="3" fillId="0" borderId="11" xfId="1" applyFont="1" applyFill="1" applyBorder="1" applyAlignment="1">
      <alignment horizontal="center" vertical="center"/>
    </xf>
    <xf numFmtId="44" fontId="4" fillId="0" borderId="12" xfId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164" fontId="5" fillId="0" borderId="11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shrinkToFit="1"/>
    </xf>
    <xf numFmtId="164" fontId="5" fillId="0" borderId="11" xfId="0" applyNumberFormat="1" applyFont="1" applyFill="1" applyBorder="1" applyAlignment="1">
      <alignment horizontal="center" vertical="center"/>
    </xf>
    <xf numFmtId="44" fontId="4" fillId="0" borderId="11" xfId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wrapText="1"/>
    </xf>
    <xf numFmtId="43" fontId="5" fillId="0" borderId="11" xfId="4" applyFont="1" applyFill="1" applyBorder="1" applyAlignment="1">
      <alignment horizontal="center" vertical="center"/>
    </xf>
    <xf numFmtId="44" fontId="3" fillId="0" borderId="11" xfId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44" fontId="3" fillId="0" borderId="0" xfId="1" applyFont="1" applyBorder="1" applyAlignment="1">
      <alignment vertical="center"/>
    </xf>
    <xf numFmtId="44" fontId="3" fillId="0" borderId="13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10" fontId="7" fillId="0" borderId="0" xfId="0" applyNumberFormat="1" applyFont="1" applyFill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10" fontId="7" fillId="0" borderId="0" xfId="3" applyNumberFormat="1" applyFont="1" applyFill="1" applyAlignment="1">
      <alignment vertical="center"/>
    </xf>
    <xf numFmtId="0" fontId="7" fillId="0" borderId="0" xfId="0" applyNumberFormat="1" applyFont="1" applyFill="1" applyAlignment="1">
      <alignment vertical="center"/>
    </xf>
    <xf numFmtId="44" fontId="5" fillId="0" borderId="8" xfId="1" applyFont="1" applyFill="1" applyBorder="1" applyAlignment="1">
      <alignment horizontal="center" vertical="center"/>
    </xf>
    <xf numFmtId="44" fontId="4" fillId="0" borderId="8" xfId="1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vertical="center"/>
    </xf>
    <xf numFmtId="44" fontId="8" fillId="0" borderId="11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44" fontId="4" fillId="0" borderId="6" xfId="1" applyFont="1" applyFill="1" applyBorder="1" applyAlignment="1">
      <alignment horizontal="center" vertical="center"/>
    </xf>
    <xf numFmtId="0" fontId="7" fillId="0" borderId="0" xfId="3" applyNumberFormat="1" applyFont="1" applyFill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9" fillId="0" borderId="0" xfId="0" applyNumberFormat="1" applyFont="1" applyFill="1" applyAlignment="1">
      <alignment vertical="center"/>
    </xf>
    <xf numFmtId="0" fontId="9" fillId="0" borderId="0" xfId="1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165" fontId="4" fillId="0" borderId="11" xfId="1" applyNumberFormat="1" applyFont="1" applyFill="1" applyBorder="1" applyAlignment="1">
      <alignment horizontal="center" vertical="center"/>
    </xf>
    <xf numFmtId="44" fontId="3" fillId="0" borderId="11" xfId="1" applyFont="1" applyFill="1" applyBorder="1" applyAlignment="1">
      <alignment vertical="center"/>
    </xf>
    <xf numFmtId="44" fontId="7" fillId="0" borderId="0" xfId="0" applyNumberFormat="1" applyFont="1" applyFill="1" applyAlignment="1">
      <alignment vertical="center"/>
    </xf>
    <xf numFmtId="44" fontId="3" fillId="0" borderId="0" xfId="0" applyNumberFormat="1" applyFont="1" applyFill="1" applyBorder="1" applyAlignment="1">
      <alignment vertical="center"/>
    </xf>
    <xf numFmtId="44" fontId="4" fillId="0" borderId="10" xfId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4" fontId="9" fillId="0" borderId="0" xfId="3" applyNumberFormat="1" applyFont="1" applyFill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44" fontId="3" fillId="0" borderId="0" xfId="1" applyFont="1" applyFill="1" applyBorder="1" applyAlignment="1">
      <alignment vertical="center"/>
    </xf>
    <xf numFmtId="0" fontId="3" fillId="0" borderId="13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2" fillId="0" borderId="13" xfId="2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67" fontId="5" fillId="0" borderId="0" xfId="1" applyNumberFormat="1" applyFont="1" applyFill="1" applyAlignment="1">
      <alignment vertical="center"/>
    </xf>
    <xf numFmtId="165" fontId="4" fillId="2" borderId="11" xfId="1" applyNumberFormat="1" applyFont="1" applyFill="1" applyBorder="1" applyAlignment="1">
      <alignment horizontal="center" vertical="center"/>
    </xf>
    <xf numFmtId="44" fontId="4" fillId="2" borderId="11" xfId="1" applyFont="1" applyFill="1" applyBorder="1" applyAlignment="1">
      <alignment horizontal="center" vertical="center"/>
    </xf>
    <xf numFmtId="44" fontId="3" fillId="2" borderId="11" xfId="1" applyFont="1" applyFill="1" applyBorder="1" applyAlignment="1">
      <alignment horizontal="center" vertical="center"/>
    </xf>
    <xf numFmtId="44" fontId="3" fillId="2" borderId="11" xfId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horizontal="center" vertical="center"/>
    </xf>
    <xf numFmtId="9" fontId="4" fillId="0" borderId="11" xfId="3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44" fontId="7" fillId="0" borderId="8" xfId="1" applyFont="1" applyFill="1" applyBorder="1" applyAlignment="1">
      <alignment horizontal="center" vertical="center"/>
    </xf>
    <xf numFmtId="44" fontId="8" fillId="0" borderId="11" xfId="1" applyFont="1" applyFill="1" applyBorder="1" applyAlignment="1">
      <alignment vertical="center"/>
    </xf>
    <xf numFmtId="0" fontId="8" fillId="0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4" fontId="4" fillId="2" borderId="8" xfId="1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vertical="center"/>
    </xf>
    <xf numFmtId="165" fontId="3" fillId="2" borderId="6" xfId="0" applyNumberFormat="1" applyFont="1" applyFill="1" applyBorder="1" applyAlignment="1">
      <alignment horizontal="center" vertical="center"/>
    </xf>
    <xf numFmtId="165" fontId="3" fillId="2" borderId="7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4" fontId="7" fillId="0" borderId="13" xfId="0" applyNumberFormat="1" applyFont="1" applyFill="1" applyBorder="1" applyAlignment="1">
      <alignment horizontal="center" vertical="center"/>
    </xf>
    <xf numFmtId="44" fontId="7" fillId="0" borderId="10" xfId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center" vertical="center"/>
    </xf>
    <xf numFmtId="44" fontId="8" fillId="0" borderId="13" xfId="1" applyFont="1" applyFill="1" applyBorder="1" applyAlignment="1">
      <alignment horizontal="center" vertical="center"/>
    </xf>
    <xf numFmtId="44" fontId="8" fillId="0" borderId="0" xfId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 2" xfId="2"/>
    <cellStyle name="Porcentagem" xfId="3" builtinId="5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9"/>
  <sheetViews>
    <sheetView tabSelected="1" zoomScale="80" zoomScaleNormal="80" zoomScalePageLayoutView="90" workbookViewId="0">
      <selection activeCell="K17" sqref="K17"/>
    </sheetView>
  </sheetViews>
  <sheetFormatPr defaultColWidth="8.140625" defaultRowHeight="12.75" x14ac:dyDescent="0.25"/>
  <cols>
    <col min="1" max="1" width="5.42578125" style="1" bestFit="1" customWidth="1"/>
    <col min="2" max="2" width="25.140625" style="1" bestFit="1" customWidth="1"/>
    <col min="3" max="3" width="6" style="1" customWidth="1"/>
    <col min="4" max="4" width="11" style="1" customWidth="1"/>
    <col min="5" max="5" width="8" style="1" customWidth="1"/>
    <col min="6" max="6" width="15.28515625" style="1" customWidth="1"/>
    <col min="7" max="7" width="17" style="1" bestFit="1" customWidth="1"/>
    <col min="8" max="8" width="10.28515625" style="1" bestFit="1" customWidth="1"/>
    <col min="9" max="9" width="17" style="1" bestFit="1" customWidth="1"/>
    <col min="10" max="10" width="10.42578125" style="1" bestFit="1" customWidth="1"/>
    <col min="11" max="11" width="17" style="1" bestFit="1" customWidth="1"/>
    <col min="12" max="12" width="14.28515625" style="1" bestFit="1" customWidth="1"/>
    <col min="13" max="13" width="17" style="1" bestFit="1" customWidth="1"/>
    <col min="14" max="14" width="14.28515625" style="1" bestFit="1" customWidth="1"/>
    <col min="15" max="15" width="17" style="1" bestFit="1" customWidth="1"/>
    <col min="16" max="17" width="17" style="1" customWidth="1"/>
    <col min="18" max="18" width="14.28515625" style="1" bestFit="1" customWidth="1"/>
    <col min="19" max="19" width="15.28515625" style="1" bestFit="1" customWidth="1"/>
    <col min="20" max="20" width="12.7109375" style="1" bestFit="1" customWidth="1"/>
    <col min="21" max="21" width="17.28515625" style="1" bestFit="1" customWidth="1"/>
    <col min="22" max="22" width="12.5703125" style="1" customWidth="1"/>
    <col min="23" max="23" width="12" style="1" customWidth="1"/>
    <col min="24" max="16384" width="8.140625" style="1"/>
  </cols>
  <sheetData>
    <row r="1" spans="1:38" ht="52.5" customHeight="1" thickTop="1" thickBot="1" x14ac:dyDescent="0.3">
      <c r="A1" s="84" t="s">
        <v>0</v>
      </c>
      <c r="B1" s="80" t="s">
        <v>1</v>
      </c>
      <c r="C1" s="80" t="s">
        <v>2</v>
      </c>
      <c r="D1" s="80" t="s">
        <v>3</v>
      </c>
      <c r="E1" s="78" t="s">
        <v>4</v>
      </c>
      <c r="F1" s="93" t="s">
        <v>28</v>
      </c>
      <c r="G1" s="94"/>
      <c r="H1" s="96" t="s">
        <v>24</v>
      </c>
      <c r="I1" s="96"/>
      <c r="J1" s="96" t="s">
        <v>21</v>
      </c>
      <c r="K1" s="96"/>
      <c r="L1" s="96" t="s">
        <v>25</v>
      </c>
      <c r="M1" s="96"/>
      <c r="N1" s="96" t="s">
        <v>27</v>
      </c>
      <c r="O1" s="96"/>
      <c r="P1" s="96" t="s">
        <v>26</v>
      </c>
      <c r="Q1" s="96"/>
      <c r="R1" s="78" t="s">
        <v>9</v>
      </c>
      <c r="S1" s="78" t="s">
        <v>12</v>
      </c>
      <c r="T1" s="97" t="s">
        <v>10</v>
      </c>
      <c r="U1" s="97" t="s">
        <v>13</v>
      </c>
      <c r="V1" s="91" t="s">
        <v>11</v>
      </c>
      <c r="W1" s="91" t="s">
        <v>29</v>
      </c>
    </row>
    <row r="2" spans="1:38" ht="15.75" customHeight="1" thickBot="1" x14ac:dyDescent="0.3">
      <c r="A2" s="85"/>
      <c r="B2" s="86"/>
      <c r="C2" s="86"/>
      <c r="D2" s="86"/>
      <c r="E2" s="79"/>
      <c r="F2" s="67" t="s">
        <v>5</v>
      </c>
      <c r="G2" s="67" t="s">
        <v>6</v>
      </c>
      <c r="H2" s="56" t="s">
        <v>5</v>
      </c>
      <c r="I2" s="56" t="s">
        <v>6</v>
      </c>
      <c r="J2" s="55" t="s">
        <v>5</v>
      </c>
      <c r="K2" s="55" t="s">
        <v>6</v>
      </c>
      <c r="L2" s="59" t="s">
        <v>5</v>
      </c>
      <c r="M2" s="59" t="s">
        <v>6</v>
      </c>
      <c r="N2" s="56" t="s">
        <v>5</v>
      </c>
      <c r="O2" s="56" t="s">
        <v>6</v>
      </c>
      <c r="P2" s="65" t="s">
        <v>5</v>
      </c>
      <c r="Q2" s="65" t="s">
        <v>6</v>
      </c>
      <c r="R2" s="95"/>
      <c r="S2" s="95"/>
      <c r="T2" s="98"/>
      <c r="U2" s="98"/>
      <c r="V2" s="92"/>
      <c r="W2" s="92"/>
    </row>
    <row r="3" spans="1:38" ht="19.5" customHeight="1" thickBot="1" x14ac:dyDescent="0.25">
      <c r="A3" s="13">
        <v>1</v>
      </c>
      <c r="B3" s="24" t="s">
        <v>15</v>
      </c>
      <c r="C3" s="20" t="s">
        <v>14</v>
      </c>
      <c r="D3" s="25">
        <v>9649.4</v>
      </c>
      <c r="E3" s="21">
        <v>99065</v>
      </c>
      <c r="F3" s="36">
        <v>7.59</v>
      </c>
      <c r="G3" s="36">
        <f>F3*D3</f>
        <v>73238.945999999996</v>
      </c>
      <c r="H3" s="36">
        <v>2.89</v>
      </c>
      <c r="I3" s="36">
        <f>H3*$D3</f>
        <v>27886.766</v>
      </c>
      <c r="J3" s="44">
        <v>5.88</v>
      </c>
      <c r="K3" s="22">
        <f>J3*D3</f>
        <v>56738.471999999994</v>
      </c>
      <c r="L3" s="36">
        <v>12.98</v>
      </c>
      <c r="M3" s="36">
        <f>L3*D3</f>
        <v>125249.212</v>
      </c>
      <c r="N3" s="36">
        <v>7.17</v>
      </c>
      <c r="O3" s="36">
        <f>N3*$D3</f>
        <v>69186.198000000004</v>
      </c>
      <c r="P3" s="36">
        <v>7.166562688</v>
      </c>
      <c r="Q3" s="36">
        <f>P3*D3</f>
        <v>69153.030001587191</v>
      </c>
      <c r="R3" s="37">
        <f>AVERAGE(F3,H3,J3,L3,N3,P3)</f>
        <v>7.2794271146666665</v>
      </c>
      <c r="S3" s="22">
        <f>R3*D3</f>
        <v>70242.104000264531</v>
      </c>
      <c r="T3" s="72">
        <f>MEDIAN(F3,FD3,H3,J3,L3,N3,P3)</f>
        <v>7.1682813440000004</v>
      </c>
      <c r="U3" s="73">
        <f>T3*D3</f>
        <v>69169.614000793605</v>
      </c>
      <c r="V3" s="76">
        <f>STDEVA(F3,H3,J3,L3,N3,P3)</f>
        <v>3.2815595699169684</v>
      </c>
      <c r="W3" s="77">
        <f>V3/R3</f>
        <v>0.45079915194222464</v>
      </c>
    </row>
    <row r="4" spans="1:38" ht="18" customHeight="1" thickBot="1" x14ac:dyDescent="0.25">
      <c r="A4" s="13">
        <v>2</v>
      </c>
      <c r="B4" s="15" t="s">
        <v>16</v>
      </c>
      <c r="C4" s="20" t="s">
        <v>14</v>
      </c>
      <c r="D4" s="25">
        <v>340.4</v>
      </c>
      <c r="E4" s="21">
        <v>150069</v>
      </c>
      <c r="F4" s="36">
        <v>30.34</v>
      </c>
      <c r="G4" s="36">
        <f t="shared" ref="G4:G6" si="0">F4*D4</f>
        <v>10327.735999999999</v>
      </c>
      <c r="H4" s="36">
        <v>11</v>
      </c>
      <c r="I4" s="36">
        <f>H4*$D4</f>
        <v>3744.3999999999996</v>
      </c>
      <c r="J4" s="44">
        <v>7.19</v>
      </c>
      <c r="K4" s="22">
        <f>J4*D4</f>
        <v>2447.4760000000001</v>
      </c>
      <c r="L4" s="36">
        <v>103.84</v>
      </c>
      <c r="M4" s="36">
        <f>L4*D4</f>
        <v>35347.135999999999</v>
      </c>
      <c r="N4" s="36">
        <v>28.67</v>
      </c>
      <c r="O4" s="36">
        <f>N4*$D4</f>
        <v>9759.268</v>
      </c>
      <c r="P4" s="36">
        <v>28.666245589999999</v>
      </c>
      <c r="Q4" s="36">
        <f>P4*D4</f>
        <v>9757.9899988359994</v>
      </c>
      <c r="R4" s="37">
        <f t="shared" ref="R4:R6" si="1">AVERAGE(F4,H4,J4,L4,N4,P4)</f>
        <v>34.951040931666668</v>
      </c>
      <c r="S4" s="22">
        <f>R4*D4</f>
        <v>11897.334333139333</v>
      </c>
      <c r="T4" s="72">
        <f t="shared" ref="T4:T6" si="2">MEDIAN(F4,FD4,H4,J4,L4,N4,P4)</f>
        <v>28.668122795000002</v>
      </c>
      <c r="U4" s="73">
        <f>T4*D4</f>
        <v>9758.6289994180006</v>
      </c>
      <c r="V4" s="76">
        <f t="shared" ref="V4:V6" si="3">STDEVA(F4,H4,J4,L4,N4,P4)</f>
        <v>35.185872912246928</v>
      </c>
      <c r="W4" s="77">
        <f t="shared" ref="W4:W6" si="4">V4/R4</f>
        <v>1.0067188837390961</v>
      </c>
    </row>
    <row r="5" spans="1:38" ht="17.25" customHeight="1" thickBot="1" x14ac:dyDescent="0.25">
      <c r="A5" s="13">
        <v>3</v>
      </c>
      <c r="B5" s="15" t="s">
        <v>17</v>
      </c>
      <c r="C5" s="20" t="s">
        <v>14</v>
      </c>
      <c r="D5" s="25">
        <v>1709.96</v>
      </c>
      <c r="E5" s="21">
        <v>110206</v>
      </c>
      <c r="F5" s="36">
        <v>3.37</v>
      </c>
      <c r="G5" s="36">
        <f t="shared" si="0"/>
        <v>5762.5652</v>
      </c>
      <c r="H5" s="36">
        <v>1.31</v>
      </c>
      <c r="I5" s="36">
        <f t="shared" ref="I5" si="5">H5*$D5</f>
        <v>2240.0476000000003</v>
      </c>
      <c r="J5" s="44">
        <v>2.94</v>
      </c>
      <c r="K5" s="22">
        <f>J5*D5</f>
        <v>5027.2824000000001</v>
      </c>
      <c r="L5" s="36">
        <v>6.22</v>
      </c>
      <c r="M5" s="36">
        <f>L5*D5</f>
        <v>10635.9512</v>
      </c>
      <c r="N5" s="36">
        <v>3.1900010000000001</v>
      </c>
      <c r="O5" s="36">
        <f t="shared" ref="O5" si="6">N5*$D5</f>
        <v>5454.7741099600007</v>
      </c>
      <c r="P5" s="36">
        <v>3.1851389999999999</v>
      </c>
      <c r="Q5" s="36">
        <f>P5*D5</f>
        <v>5446.4602844399997</v>
      </c>
      <c r="R5" s="37">
        <f t="shared" si="1"/>
        <v>3.3691899999999997</v>
      </c>
      <c r="S5" s="22">
        <f>R5*D5</f>
        <v>5761.1801323999998</v>
      </c>
      <c r="T5" s="72">
        <f t="shared" si="2"/>
        <v>3.18757</v>
      </c>
      <c r="U5" s="73">
        <f>T5*D5</f>
        <v>5450.6171972000002</v>
      </c>
      <c r="V5" s="76">
        <f t="shared" si="3"/>
        <v>1.5885571625045158</v>
      </c>
      <c r="W5" s="77">
        <f t="shared" si="4"/>
        <v>0.4714952740879903</v>
      </c>
    </row>
    <row r="6" spans="1:38" ht="18.75" customHeight="1" thickBot="1" x14ac:dyDescent="0.25">
      <c r="A6" s="13">
        <v>4</v>
      </c>
      <c r="B6" s="15" t="s">
        <v>23</v>
      </c>
      <c r="C6" s="20" t="s">
        <v>22</v>
      </c>
      <c r="D6" s="25">
        <v>1</v>
      </c>
      <c r="E6" s="21">
        <v>52589</v>
      </c>
      <c r="F6" s="36">
        <v>25973.38</v>
      </c>
      <c r="G6" s="36">
        <f t="shared" si="0"/>
        <v>25973.38</v>
      </c>
      <c r="H6" s="36"/>
      <c r="I6" s="36">
        <f>H6*$D6</f>
        <v>0</v>
      </c>
      <c r="J6" s="44"/>
      <c r="K6" s="22">
        <f>J6*D6</f>
        <v>0</v>
      </c>
      <c r="L6" s="36">
        <v>32000</v>
      </c>
      <c r="M6" s="36">
        <f>L6*D6</f>
        <v>32000</v>
      </c>
      <c r="N6" s="36">
        <v>20915.05</v>
      </c>
      <c r="O6" s="36">
        <f>N6*$D6</f>
        <v>20915.05</v>
      </c>
      <c r="P6" s="36">
        <v>6814.98</v>
      </c>
      <c r="Q6" s="36">
        <f>P6*D6</f>
        <v>6814.98</v>
      </c>
      <c r="R6" s="37">
        <f t="shared" si="1"/>
        <v>21425.852500000001</v>
      </c>
      <c r="S6" s="22">
        <f>R6*D6</f>
        <v>21425.852500000001</v>
      </c>
      <c r="T6" s="72">
        <f t="shared" si="2"/>
        <v>23444.215</v>
      </c>
      <c r="U6" s="73">
        <f>T6*D6</f>
        <v>23444.215</v>
      </c>
      <c r="V6" s="76">
        <f t="shared" si="3"/>
        <v>10742.921950758637</v>
      </c>
      <c r="W6" s="77">
        <f t="shared" si="4"/>
        <v>0.50139997700248506</v>
      </c>
      <c r="X6" s="16"/>
      <c r="Y6" s="17"/>
      <c r="Z6" s="17"/>
      <c r="AA6" s="18"/>
      <c r="AB6" s="8"/>
      <c r="AC6" s="4"/>
      <c r="AD6" s="4"/>
      <c r="AE6" s="4"/>
      <c r="AF6" s="23"/>
      <c r="AG6" s="8"/>
      <c r="AH6" s="8"/>
      <c r="AI6" s="8"/>
      <c r="AJ6" s="8"/>
      <c r="AK6" s="8"/>
      <c r="AL6" s="8"/>
    </row>
    <row r="7" spans="1:38" ht="15" customHeight="1" thickBot="1" x14ac:dyDescent="0.3">
      <c r="A7" s="3"/>
      <c r="B7" s="14"/>
      <c r="C7" s="16"/>
      <c r="D7" s="17"/>
      <c r="E7" s="17"/>
      <c r="F7" s="17"/>
      <c r="G7" s="17"/>
      <c r="H7" s="63"/>
      <c r="I7" s="19"/>
      <c r="J7" s="63"/>
      <c r="K7" s="19"/>
      <c r="L7" s="23"/>
      <c r="M7" s="23"/>
      <c r="N7" s="23"/>
      <c r="O7" s="23"/>
      <c r="P7" s="23"/>
      <c r="Q7" s="23"/>
      <c r="R7" s="7"/>
      <c r="S7" s="7"/>
      <c r="T7" s="7"/>
      <c r="U7" s="7"/>
    </row>
    <row r="8" spans="1:38" ht="14.25" customHeight="1" thickBot="1" x14ac:dyDescent="0.3">
      <c r="A8" s="5"/>
      <c r="B8" s="81" t="s">
        <v>18</v>
      </c>
      <c r="C8" s="82"/>
      <c r="D8" s="83"/>
      <c r="E8" s="6"/>
      <c r="F8" s="64"/>
      <c r="G8" s="10">
        <f>SUM(G3:G7)</f>
        <v>115302.6272</v>
      </c>
      <c r="H8" s="54"/>
      <c r="I8" s="10">
        <f>SUM(I3:I7)</f>
        <v>33871.213599999995</v>
      </c>
      <c r="J8" s="11"/>
      <c r="K8" s="10">
        <f>SUM(K3:K6)</f>
        <v>64213.2304</v>
      </c>
      <c r="L8" s="29"/>
      <c r="M8" s="10">
        <f>SUM(M3:M6)</f>
        <v>203232.29920000001</v>
      </c>
      <c r="N8" s="29"/>
      <c r="O8" s="10">
        <f>SUM(O3:O6)</f>
        <v>105315.29010996</v>
      </c>
      <c r="P8" s="29"/>
      <c r="Q8" s="10">
        <f>SUM(Q3:Q7)</f>
        <v>91172.460284863177</v>
      </c>
      <c r="R8" s="9"/>
      <c r="S8" s="10">
        <f>SUM(S3:S6)</f>
        <v>109326.47096580386</v>
      </c>
      <c r="T8" s="9"/>
      <c r="U8" s="74">
        <f>SUM(U3:U7)</f>
        <v>107823.0751974116</v>
      </c>
    </row>
    <row r="9" spans="1:38" ht="15.75" customHeight="1" thickBot="1" x14ac:dyDescent="0.3">
      <c r="A9" s="3"/>
      <c r="B9" s="81" t="s">
        <v>19</v>
      </c>
      <c r="C9" s="82"/>
      <c r="D9" s="83"/>
      <c r="E9" s="57"/>
      <c r="F9" s="66"/>
      <c r="G9" s="51">
        <f>G8*12</f>
        <v>1383631.5264000001</v>
      </c>
      <c r="H9" s="7"/>
      <c r="I9" s="51">
        <f>I8*12</f>
        <v>406454.56319999998</v>
      </c>
      <c r="J9" s="7"/>
      <c r="K9" s="51">
        <f>K8*12</f>
        <v>770558.7648</v>
      </c>
      <c r="L9" s="60"/>
      <c r="M9" s="51">
        <f>M8*12</f>
        <v>2438787.5904000001</v>
      </c>
      <c r="N9" s="28"/>
      <c r="O9" s="26">
        <f>O8*12</f>
        <v>1263783.4813195199</v>
      </c>
      <c r="P9" s="28"/>
      <c r="Q9" s="26">
        <f>Q8*12</f>
        <v>1094069.5234183581</v>
      </c>
      <c r="R9" s="7"/>
      <c r="S9" s="38">
        <f>S8*12</f>
        <v>1311917.6515896465</v>
      </c>
      <c r="T9" s="7"/>
      <c r="U9" s="75">
        <f>U8*12</f>
        <v>1293876.9023689392</v>
      </c>
    </row>
    <row r="10" spans="1:38" ht="16.5" customHeight="1" thickBot="1" x14ac:dyDescent="0.3">
      <c r="A10" s="33"/>
      <c r="B10" s="90"/>
      <c r="C10" s="90"/>
      <c r="D10" s="90"/>
      <c r="E10" s="57"/>
      <c r="F10" s="57"/>
      <c r="G10" s="57"/>
      <c r="H10" s="62"/>
      <c r="I10" s="62"/>
      <c r="J10" s="62"/>
      <c r="K10" s="62"/>
      <c r="L10" s="61"/>
      <c r="M10" s="62"/>
      <c r="N10" s="12"/>
      <c r="O10" s="12"/>
      <c r="P10" s="12"/>
      <c r="Q10" s="12"/>
    </row>
    <row r="11" spans="1:38" ht="15.75" customHeight="1" thickBot="1" x14ac:dyDescent="0.3">
      <c r="A11" s="32"/>
      <c r="B11" s="87" t="s">
        <v>7</v>
      </c>
      <c r="C11" s="88"/>
      <c r="D11" s="89"/>
      <c r="E11" s="2"/>
      <c r="F11" s="2"/>
      <c r="G11" s="2"/>
      <c r="H11" s="101">
        <f>U9</f>
        <v>1293876.9023689392</v>
      </c>
      <c r="I11" s="99"/>
      <c r="J11" s="99"/>
      <c r="K11" s="99"/>
      <c r="L11" s="100"/>
      <c r="M11" s="2"/>
      <c r="N11" s="53"/>
      <c r="O11" s="2"/>
      <c r="P11" s="2"/>
      <c r="Q11" s="2"/>
    </row>
    <row r="12" spans="1:3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pans="1:38" x14ac:dyDescent="0.25">
      <c r="A13" s="2" t="s">
        <v>8</v>
      </c>
      <c r="B13" s="2"/>
      <c r="C13" s="2"/>
      <c r="D13" s="2"/>
      <c r="E13" s="2"/>
      <c r="F13" s="2"/>
      <c r="G13" s="2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38" x14ac:dyDescent="0.25">
      <c r="A14" s="2" t="s">
        <v>20</v>
      </c>
      <c r="H14" s="27"/>
      <c r="I14" s="27"/>
      <c r="J14" s="27"/>
      <c r="K14" s="34"/>
      <c r="L14" s="27"/>
      <c r="M14" s="27"/>
      <c r="N14" s="27"/>
      <c r="O14" s="27"/>
      <c r="P14" s="27"/>
      <c r="Q14" s="27"/>
    </row>
    <row r="15" spans="1:38" x14ac:dyDescent="0.25">
      <c r="A15" s="30"/>
      <c r="B15" s="27"/>
      <c r="C15" s="27"/>
      <c r="D15" s="27"/>
      <c r="E15" s="27"/>
      <c r="F15" s="27"/>
      <c r="G15" s="27"/>
      <c r="H15" s="27"/>
      <c r="I15" s="27"/>
      <c r="J15" s="27"/>
      <c r="K15" s="31"/>
      <c r="L15" s="27"/>
      <c r="M15" s="27"/>
      <c r="N15" s="27"/>
      <c r="O15" s="27"/>
      <c r="P15" s="27"/>
      <c r="Q15" s="27"/>
    </row>
    <row r="16" spans="1:38" x14ac:dyDescent="0.25">
      <c r="A16" s="30"/>
      <c r="B16" s="27"/>
      <c r="C16" s="27"/>
      <c r="D16" s="27"/>
      <c r="E16" s="27"/>
      <c r="F16" s="27"/>
      <c r="G16" s="27"/>
      <c r="H16" s="27"/>
      <c r="I16" s="27"/>
      <c r="J16" s="27"/>
      <c r="K16" s="31"/>
      <c r="L16" s="27"/>
      <c r="M16" s="27"/>
      <c r="N16" s="27"/>
      <c r="O16" s="27"/>
      <c r="P16" s="27"/>
      <c r="Q16" s="27"/>
    </row>
    <row r="17" spans="1:23" ht="42" customHeight="1" thickBot="1" x14ac:dyDescent="0.3">
      <c r="A17" s="40"/>
      <c r="B17" s="40"/>
      <c r="C17" s="40"/>
      <c r="D17" s="40"/>
      <c r="E17" s="40"/>
      <c r="F17" s="40"/>
      <c r="G17" s="40"/>
      <c r="H17" s="35"/>
      <c r="I17" s="35"/>
      <c r="J17" s="35"/>
      <c r="K17" s="45"/>
      <c r="L17" s="47"/>
      <c r="M17" s="71"/>
      <c r="N17" s="47"/>
      <c r="O17" s="35"/>
      <c r="P17" s="35"/>
      <c r="Q17" s="35"/>
    </row>
    <row r="18" spans="1:23" ht="41.25" customHeight="1" thickBot="1" x14ac:dyDescent="0.3">
      <c r="A18" s="124" t="s">
        <v>30</v>
      </c>
      <c r="B18" s="125"/>
      <c r="C18" s="125"/>
      <c r="D18" s="125"/>
      <c r="E18" s="125"/>
      <c r="F18" s="125"/>
      <c r="G18" s="126"/>
      <c r="H18" s="35"/>
      <c r="I18" s="35"/>
      <c r="J18" s="35"/>
      <c r="K18" s="52"/>
      <c r="L18" s="47"/>
      <c r="M18" s="58">
        <f>M9-1065097.48</f>
        <v>1373690.1104000001</v>
      </c>
      <c r="N18" s="47"/>
      <c r="O18" s="45"/>
      <c r="P18" s="45"/>
      <c r="Q18" s="45"/>
    </row>
    <row r="19" spans="1:23" ht="47.25" customHeight="1" thickTop="1" thickBot="1" x14ac:dyDescent="0.3">
      <c r="A19" s="121" t="s">
        <v>0</v>
      </c>
      <c r="B19" s="95" t="s">
        <v>1</v>
      </c>
      <c r="C19" s="95" t="s">
        <v>2</v>
      </c>
      <c r="D19" s="95" t="s">
        <v>3</v>
      </c>
      <c r="E19" s="79" t="s">
        <v>4</v>
      </c>
      <c r="F19" s="122" t="s">
        <v>28</v>
      </c>
      <c r="G19" s="123"/>
      <c r="H19" s="102" t="s">
        <v>24</v>
      </c>
      <c r="I19" s="102"/>
      <c r="J19" s="96" t="s">
        <v>21</v>
      </c>
      <c r="K19" s="96"/>
      <c r="L19" s="102" t="s">
        <v>25</v>
      </c>
      <c r="M19" s="102"/>
      <c r="N19" s="96" t="s">
        <v>27</v>
      </c>
      <c r="O19" s="96"/>
      <c r="P19" s="96" t="s">
        <v>26</v>
      </c>
      <c r="Q19" s="96"/>
      <c r="R19" s="97" t="s">
        <v>9</v>
      </c>
      <c r="S19" s="97" t="s">
        <v>12</v>
      </c>
      <c r="T19" s="78" t="s">
        <v>10</v>
      </c>
      <c r="U19" s="78" t="s">
        <v>13</v>
      </c>
      <c r="V19" s="91" t="s">
        <v>11</v>
      </c>
      <c r="W19" s="91" t="s">
        <v>29</v>
      </c>
    </row>
    <row r="20" spans="1:23" ht="36" customHeight="1" thickBot="1" x14ac:dyDescent="0.3">
      <c r="A20" s="85"/>
      <c r="B20" s="86"/>
      <c r="C20" s="86"/>
      <c r="D20" s="86"/>
      <c r="E20" s="79"/>
      <c r="F20" s="70" t="s">
        <v>5</v>
      </c>
      <c r="G20" s="70" t="s">
        <v>6</v>
      </c>
      <c r="H20" s="103" t="s">
        <v>5</v>
      </c>
      <c r="I20" s="103" t="s">
        <v>6</v>
      </c>
      <c r="J20" s="68" t="s">
        <v>5</v>
      </c>
      <c r="K20" s="68" t="s">
        <v>6</v>
      </c>
      <c r="L20" s="106" t="s">
        <v>5</v>
      </c>
      <c r="M20" s="106" t="s">
        <v>6</v>
      </c>
      <c r="N20" s="70" t="s">
        <v>5</v>
      </c>
      <c r="O20" s="70" t="s">
        <v>6</v>
      </c>
      <c r="P20" s="70" t="s">
        <v>5</v>
      </c>
      <c r="Q20" s="70" t="s">
        <v>6</v>
      </c>
      <c r="R20" s="107"/>
      <c r="S20" s="107"/>
      <c r="T20" s="79"/>
      <c r="U20" s="79"/>
      <c r="V20" s="92"/>
      <c r="W20" s="92"/>
    </row>
    <row r="21" spans="1:23" ht="47.25" customHeight="1" thickBot="1" x14ac:dyDescent="0.25">
      <c r="A21" s="13">
        <v>1</v>
      </c>
      <c r="B21" s="24" t="s">
        <v>15</v>
      </c>
      <c r="C21" s="20" t="s">
        <v>14</v>
      </c>
      <c r="D21" s="25">
        <v>9649.4</v>
      </c>
      <c r="E21" s="21">
        <v>99065</v>
      </c>
      <c r="F21" s="36">
        <v>7.59</v>
      </c>
      <c r="G21" s="36">
        <f>F21*D21</f>
        <v>73238.945999999996</v>
      </c>
      <c r="H21" s="104"/>
      <c r="I21" s="104">
        <f>H21*$D21</f>
        <v>0</v>
      </c>
      <c r="J21" s="44">
        <v>5.88</v>
      </c>
      <c r="K21" s="22">
        <f>J21*D21</f>
        <v>56738.471999999994</v>
      </c>
      <c r="L21" s="104"/>
      <c r="M21" s="104">
        <f>L21*D21</f>
        <v>0</v>
      </c>
      <c r="N21" s="36">
        <v>7.17</v>
      </c>
      <c r="O21" s="36">
        <f>N21*$D21</f>
        <v>69186.198000000004</v>
      </c>
      <c r="P21" s="36">
        <v>7.166562688</v>
      </c>
      <c r="Q21" s="36">
        <f>P21*D21</f>
        <v>69153.030001587191</v>
      </c>
      <c r="R21" s="108">
        <f>AVERAGE(F21,H21,J21,L21,N21,P21)</f>
        <v>6.9516406719999999</v>
      </c>
      <c r="S21" s="73">
        <f>R21*D21</f>
        <v>67079.161500396804</v>
      </c>
      <c r="T21" s="50">
        <f>MEDIAN(F21,FD21,H21,J21,L21,N21,P21)</f>
        <v>7.1682813440000004</v>
      </c>
      <c r="U21" s="22">
        <f>T21*D21</f>
        <v>69169.614000793605</v>
      </c>
      <c r="V21" s="76">
        <f>STDEVA(F21,H21,J21,L21,N21,P21)</f>
        <v>0.74157234545150497</v>
      </c>
      <c r="W21" s="77">
        <f>V21/R21</f>
        <v>0.10667587414844808</v>
      </c>
    </row>
    <row r="22" spans="1:23" ht="24" customHeight="1" thickBot="1" x14ac:dyDescent="0.25">
      <c r="A22" s="13">
        <v>2</v>
      </c>
      <c r="B22" s="15" t="s">
        <v>16</v>
      </c>
      <c r="C22" s="20" t="s">
        <v>14</v>
      </c>
      <c r="D22" s="25">
        <v>340.4</v>
      </c>
      <c r="E22" s="21">
        <v>150069</v>
      </c>
      <c r="F22" s="36">
        <v>30.34</v>
      </c>
      <c r="G22" s="36">
        <f t="shared" ref="G22:G24" si="7">F22*D22</f>
        <v>10327.735999999999</v>
      </c>
      <c r="H22" s="104"/>
      <c r="I22" s="104">
        <f>H22*$D22</f>
        <v>0</v>
      </c>
      <c r="J22" s="44">
        <v>7.19</v>
      </c>
      <c r="K22" s="22">
        <f>J22*D22</f>
        <v>2447.4760000000001</v>
      </c>
      <c r="L22" s="104"/>
      <c r="M22" s="104">
        <f>L22*D22</f>
        <v>0</v>
      </c>
      <c r="N22" s="36">
        <v>28.67</v>
      </c>
      <c r="O22" s="36">
        <f>N22*$D22</f>
        <v>9759.268</v>
      </c>
      <c r="P22" s="36">
        <v>28.666245589999999</v>
      </c>
      <c r="Q22" s="36">
        <f>P22*D22</f>
        <v>9757.9899988359994</v>
      </c>
      <c r="R22" s="108">
        <f t="shared" ref="R22:R24" si="8">AVERAGE(F22,H22,J22,L22,N22,P22)</f>
        <v>23.716561397500001</v>
      </c>
      <c r="S22" s="73">
        <f>R22*D22</f>
        <v>8073.1174997090002</v>
      </c>
      <c r="T22" s="50">
        <f t="shared" ref="T22:T24" si="9">MEDIAN(F22,FD22,H22,J22,L22,N22,P22)</f>
        <v>28.668122795000002</v>
      </c>
      <c r="U22" s="22">
        <f>T22*D22</f>
        <v>9758.6289994180006</v>
      </c>
      <c r="V22" s="76">
        <f t="shared" ref="V22:V24" si="10">STDEVA(F22,H22,J22,L22,N22,P22)</f>
        <v>11.045860433372699</v>
      </c>
      <c r="W22" s="77">
        <f t="shared" ref="W22:W24" si="11">V22/R22</f>
        <v>0.46574460134583673</v>
      </c>
    </row>
    <row r="23" spans="1:23" ht="13.5" thickBot="1" x14ac:dyDescent="0.25">
      <c r="A23" s="13">
        <v>3</v>
      </c>
      <c r="B23" s="15" t="s">
        <v>17</v>
      </c>
      <c r="C23" s="20" t="s">
        <v>14</v>
      </c>
      <c r="D23" s="25">
        <v>1709.96</v>
      </c>
      <c r="E23" s="21">
        <v>110206</v>
      </c>
      <c r="F23" s="36">
        <v>3.37</v>
      </c>
      <c r="G23" s="36">
        <f t="shared" si="7"/>
        <v>5762.5652</v>
      </c>
      <c r="H23" s="104"/>
      <c r="I23" s="104">
        <f t="shared" ref="I23" si="12">H23*$D23</f>
        <v>0</v>
      </c>
      <c r="J23" s="44">
        <v>2.94</v>
      </c>
      <c r="K23" s="22">
        <f>J23*D23</f>
        <v>5027.2824000000001</v>
      </c>
      <c r="L23" s="104"/>
      <c r="M23" s="104">
        <f>L23*D23</f>
        <v>0</v>
      </c>
      <c r="N23" s="36">
        <v>3.1900010000000001</v>
      </c>
      <c r="O23" s="36">
        <f t="shared" ref="O23" si="13">N23*$D23</f>
        <v>5454.7741099600007</v>
      </c>
      <c r="P23" s="36">
        <v>3.1851389999999999</v>
      </c>
      <c r="Q23" s="36">
        <f>P23*D23</f>
        <v>5446.4602844399997</v>
      </c>
      <c r="R23" s="108">
        <f t="shared" si="8"/>
        <v>3.1712850000000001</v>
      </c>
      <c r="S23" s="73">
        <f>R23*D23</f>
        <v>5422.7704986000008</v>
      </c>
      <c r="T23" s="50">
        <f t="shared" si="9"/>
        <v>3.18757</v>
      </c>
      <c r="U23" s="22">
        <f>T23*D23</f>
        <v>5450.6171972000002</v>
      </c>
      <c r="V23" s="76">
        <f t="shared" si="10"/>
        <v>0.17656219340693152</v>
      </c>
      <c r="W23" s="77">
        <f t="shared" si="11"/>
        <v>5.5675284122029878E-2</v>
      </c>
    </row>
    <row r="24" spans="1:23" ht="13.5" customHeight="1" thickBot="1" x14ac:dyDescent="0.25">
      <c r="A24" s="13">
        <v>4</v>
      </c>
      <c r="B24" s="15" t="s">
        <v>23</v>
      </c>
      <c r="C24" s="20" t="s">
        <v>22</v>
      </c>
      <c r="D24" s="25">
        <v>1</v>
      </c>
      <c r="E24" s="21">
        <v>52589</v>
      </c>
      <c r="F24" s="36">
        <v>25973.38</v>
      </c>
      <c r="G24" s="36">
        <f t="shared" si="7"/>
        <v>25973.38</v>
      </c>
      <c r="H24" s="104"/>
      <c r="I24" s="104">
        <f>H24*$D24</f>
        <v>0</v>
      </c>
      <c r="J24" s="44"/>
      <c r="K24" s="22">
        <f>J24*D24</f>
        <v>0</v>
      </c>
      <c r="L24" s="104"/>
      <c r="M24" s="104">
        <f>L24*D24</f>
        <v>0</v>
      </c>
      <c r="N24" s="36">
        <v>20915.05</v>
      </c>
      <c r="O24" s="36">
        <f>N24*$D24</f>
        <v>20915.05</v>
      </c>
      <c r="P24" s="36">
        <v>6814.98</v>
      </c>
      <c r="Q24" s="36">
        <f>P24*D24</f>
        <v>6814.98</v>
      </c>
      <c r="R24" s="108">
        <f t="shared" si="8"/>
        <v>17901.136666666669</v>
      </c>
      <c r="S24" s="73">
        <f>R24*D24</f>
        <v>17901.136666666669</v>
      </c>
      <c r="T24" s="50">
        <f t="shared" si="9"/>
        <v>20915.05</v>
      </c>
      <c r="U24" s="22">
        <f>T24*D24</f>
        <v>20915.05</v>
      </c>
      <c r="V24" s="76">
        <f t="shared" si="10"/>
        <v>9928.4353160824503</v>
      </c>
      <c r="W24" s="77">
        <f t="shared" si="11"/>
        <v>0.55462597157698823</v>
      </c>
    </row>
    <row r="25" spans="1:23" ht="13.5" customHeight="1" thickBot="1" x14ac:dyDescent="0.3">
      <c r="A25" s="3"/>
      <c r="B25" s="14"/>
      <c r="C25" s="16"/>
      <c r="D25" s="17"/>
      <c r="E25" s="17"/>
      <c r="F25" s="17"/>
      <c r="G25" s="17"/>
      <c r="H25" s="113"/>
      <c r="I25" s="114"/>
      <c r="J25" s="63"/>
      <c r="K25" s="19"/>
      <c r="L25" s="117"/>
      <c r="M25" s="117"/>
      <c r="N25" s="23"/>
      <c r="O25" s="23"/>
      <c r="P25" s="23"/>
      <c r="Q25" s="23"/>
      <c r="R25" s="7"/>
      <c r="S25" s="120"/>
      <c r="T25" s="7"/>
      <c r="U25" s="7"/>
    </row>
    <row r="26" spans="1:23" ht="13.5" thickBot="1" x14ac:dyDescent="0.3">
      <c r="A26" s="5"/>
      <c r="B26" s="81" t="s">
        <v>18</v>
      </c>
      <c r="C26" s="82"/>
      <c r="D26" s="83"/>
      <c r="E26" s="6"/>
      <c r="F26" s="64"/>
      <c r="G26" s="10">
        <f>SUM(G21:G25)</f>
        <v>115302.6272</v>
      </c>
      <c r="H26" s="115"/>
      <c r="I26" s="39">
        <f>SUM(I21:I25)</f>
        <v>0</v>
      </c>
      <c r="J26" s="11"/>
      <c r="K26" s="10">
        <f>SUM(K21:K24)</f>
        <v>64213.2304</v>
      </c>
      <c r="L26" s="118"/>
      <c r="M26" s="39">
        <f>SUM(M21:M24)</f>
        <v>0</v>
      </c>
      <c r="N26" s="29"/>
      <c r="O26" s="10">
        <f>SUM(O21:O24)</f>
        <v>105315.29010996</v>
      </c>
      <c r="P26" s="29"/>
      <c r="Q26" s="10">
        <f>SUM(Q21:Q25)</f>
        <v>91172.460284863177</v>
      </c>
      <c r="R26" s="9"/>
      <c r="S26" s="74">
        <f>SUM(S21:S24)</f>
        <v>98476.186165372477</v>
      </c>
      <c r="T26" s="9"/>
      <c r="U26" s="10">
        <f>SUM(U21:U25)</f>
        <v>105293.91019741161</v>
      </c>
    </row>
    <row r="27" spans="1:23" ht="13.5" thickBot="1" x14ac:dyDescent="0.3">
      <c r="A27" s="3"/>
      <c r="B27" s="81" t="s">
        <v>19</v>
      </c>
      <c r="C27" s="82"/>
      <c r="D27" s="83"/>
      <c r="E27" s="69"/>
      <c r="F27" s="69"/>
      <c r="G27" s="51">
        <f>G26*12</f>
        <v>1383631.5264000001</v>
      </c>
      <c r="H27" s="116"/>
      <c r="I27" s="105">
        <f>I26*12</f>
        <v>0</v>
      </c>
      <c r="J27" s="7"/>
      <c r="K27" s="51">
        <f>K26*12</f>
        <v>770558.7648</v>
      </c>
      <c r="L27" s="119"/>
      <c r="M27" s="105">
        <f>M26*12</f>
        <v>0</v>
      </c>
      <c r="N27" s="28"/>
      <c r="O27" s="26">
        <f>O26*12</f>
        <v>1263783.4813195199</v>
      </c>
      <c r="P27" s="28"/>
      <c r="Q27" s="26">
        <f>Q26*12</f>
        <v>1094069.5234183581</v>
      </c>
      <c r="R27" s="7"/>
      <c r="S27" s="109">
        <f>S26*12</f>
        <v>1181714.2339844697</v>
      </c>
      <c r="T27" s="7"/>
      <c r="U27" s="51">
        <f>U26*12</f>
        <v>1263526.9223689393</v>
      </c>
    </row>
    <row r="28" spans="1:23" ht="13.5" thickBot="1" x14ac:dyDescent="0.3">
      <c r="A28" s="33"/>
      <c r="B28" s="90"/>
      <c r="C28" s="90"/>
      <c r="D28" s="90"/>
      <c r="E28" s="69"/>
      <c r="F28" s="69"/>
      <c r="G28" s="69"/>
      <c r="H28" s="62"/>
      <c r="I28" s="62"/>
      <c r="J28" s="62"/>
      <c r="K28" s="62"/>
      <c r="L28" s="61"/>
      <c r="M28" s="62"/>
      <c r="N28" s="12"/>
      <c r="O28" s="12"/>
      <c r="P28" s="12"/>
      <c r="Q28" s="12"/>
    </row>
    <row r="29" spans="1:23" ht="13.5" thickBot="1" x14ac:dyDescent="0.3">
      <c r="A29" s="32"/>
      <c r="B29" s="87" t="s">
        <v>7</v>
      </c>
      <c r="C29" s="88"/>
      <c r="D29" s="89"/>
      <c r="E29" s="2"/>
      <c r="F29" s="2"/>
      <c r="G29" s="2"/>
      <c r="H29" s="110">
        <f>S27</f>
        <v>1181714.2339844697</v>
      </c>
      <c r="I29" s="111"/>
      <c r="J29" s="111"/>
      <c r="K29" s="111"/>
      <c r="L29" s="112"/>
      <c r="M29" s="2"/>
      <c r="N29" s="53"/>
      <c r="O29" s="2"/>
      <c r="P29" s="2"/>
      <c r="Q29" s="2"/>
    </row>
    <row r="30" spans="1:23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</row>
    <row r="31" spans="1:23" x14ac:dyDescent="0.25">
      <c r="B31" s="27"/>
      <c r="C31" s="27"/>
      <c r="D31" s="27"/>
      <c r="E31" s="27"/>
      <c r="F31" s="27"/>
      <c r="G31" s="27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1:23" x14ac:dyDescent="0.25">
      <c r="B32" s="27"/>
      <c r="C32" s="27"/>
      <c r="D32" s="27"/>
      <c r="E32" s="27"/>
      <c r="F32" s="27"/>
      <c r="G32" s="27"/>
      <c r="H32" s="35"/>
      <c r="I32" s="35"/>
      <c r="J32" s="35"/>
      <c r="K32" s="35"/>
      <c r="L32" s="35"/>
      <c r="M32" s="35"/>
      <c r="N32" s="35"/>
      <c r="O32" s="35"/>
      <c r="P32" s="35"/>
      <c r="Q32" s="35"/>
    </row>
    <row r="33" spans="2:17" x14ac:dyDescent="0.25">
      <c r="B33" s="27"/>
      <c r="C33" s="27"/>
      <c r="D33" s="27"/>
      <c r="E33" s="27"/>
      <c r="F33" s="27"/>
      <c r="G33" s="27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2:17" x14ac:dyDescent="0.25">
      <c r="B34" s="27"/>
      <c r="C34" s="27"/>
      <c r="D34" s="27"/>
      <c r="E34" s="27"/>
      <c r="F34" s="27"/>
      <c r="G34" s="27"/>
      <c r="H34" s="35"/>
      <c r="I34" s="35"/>
      <c r="J34" s="35"/>
      <c r="K34" s="35"/>
      <c r="L34" s="35"/>
      <c r="M34" s="35"/>
      <c r="N34" s="35"/>
      <c r="O34" s="35"/>
      <c r="P34" s="35"/>
      <c r="Q34" s="35"/>
    </row>
    <row r="35" spans="2:17" x14ac:dyDescent="0.25">
      <c r="B35" s="27"/>
      <c r="C35" s="27"/>
      <c r="D35" s="27"/>
      <c r="E35" s="27"/>
      <c r="F35" s="27"/>
      <c r="G35" s="27"/>
      <c r="H35" s="35"/>
      <c r="I35" s="35"/>
      <c r="J35" s="35"/>
      <c r="K35" s="49"/>
      <c r="L35" s="49"/>
      <c r="M35" s="49"/>
      <c r="N35" s="49"/>
      <c r="O35" s="49"/>
      <c r="P35" s="49"/>
      <c r="Q35" s="49"/>
    </row>
    <row r="36" spans="2:17" x14ac:dyDescent="0.25">
      <c r="B36" s="27"/>
      <c r="C36" s="27"/>
      <c r="D36" s="27"/>
      <c r="E36" s="27"/>
      <c r="F36" s="27"/>
      <c r="G36" s="27"/>
      <c r="H36" s="35"/>
      <c r="I36" s="35"/>
      <c r="J36" s="35"/>
      <c r="K36" s="49"/>
      <c r="L36" s="49"/>
      <c r="M36" s="49"/>
      <c r="N36" s="49"/>
      <c r="O36" s="49"/>
      <c r="P36" s="49"/>
      <c r="Q36" s="49"/>
    </row>
    <row r="37" spans="2:17" x14ac:dyDescent="0.25">
      <c r="B37" s="27"/>
      <c r="C37" s="27"/>
      <c r="D37" s="27"/>
      <c r="E37" s="27"/>
      <c r="F37" s="27"/>
      <c r="G37" s="27"/>
      <c r="H37" s="35"/>
      <c r="I37" s="35"/>
      <c r="J37" s="35"/>
      <c r="K37" s="49"/>
      <c r="L37" s="49"/>
      <c r="M37" s="49"/>
      <c r="N37" s="49"/>
      <c r="O37" s="49"/>
      <c r="P37" s="49"/>
      <c r="Q37" s="49"/>
    </row>
    <row r="38" spans="2:17" x14ac:dyDescent="0.25">
      <c r="B38" s="27"/>
      <c r="C38" s="27"/>
      <c r="D38" s="27"/>
      <c r="E38" s="27"/>
      <c r="F38" s="27"/>
      <c r="G38" s="27"/>
      <c r="H38" s="35"/>
      <c r="I38" s="35"/>
      <c r="J38" s="35"/>
      <c r="K38" s="49"/>
      <c r="L38" s="49"/>
      <c r="M38" s="49"/>
      <c r="N38" s="49"/>
      <c r="O38" s="49"/>
      <c r="P38" s="49"/>
      <c r="Q38" s="49"/>
    </row>
    <row r="39" spans="2:17" x14ac:dyDescent="0.25">
      <c r="B39" s="27"/>
      <c r="C39" s="27"/>
      <c r="D39" s="27"/>
      <c r="E39" s="27"/>
      <c r="F39" s="27"/>
      <c r="G39" s="27"/>
      <c r="H39" s="27"/>
      <c r="I39" s="27"/>
      <c r="J39" s="27"/>
    </row>
  </sheetData>
  <mergeCells count="45">
    <mergeCell ref="B28:D28"/>
    <mergeCell ref="B29:D29"/>
    <mergeCell ref="H29:L29"/>
    <mergeCell ref="A18:G18"/>
    <mergeCell ref="B27:D27"/>
    <mergeCell ref="A19:A20"/>
    <mergeCell ref="B19:B20"/>
    <mergeCell ref="C19:C20"/>
    <mergeCell ref="D19:D20"/>
    <mergeCell ref="E19:E20"/>
    <mergeCell ref="F19:G19"/>
    <mergeCell ref="H19:I19"/>
    <mergeCell ref="J19:K19"/>
    <mergeCell ref="L19:M19"/>
    <mergeCell ref="B26:D26"/>
    <mergeCell ref="N19:O19"/>
    <mergeCell ref="P19:Q19"/>
    <mergeCell ref="R19:R20"/>
    <mergeCell ref="S19:S20"/>
    <mergeCell ref="T19:T20"/>
    <mergeCell ref="U19:U20"/>
    <mergeCell ref="V19:V20"/>
    <mergeCell ref="W19:W20"/>
    <mergeCell ref="B11:D11"/>
    <mergeCell ref="H11:L11"/>
    <mergeCell ref="F1:G1"/>
    <mergeCell ref="S1:S2"/>
    <mergeCell ref="T1:T2"/>
    <mergeCell ref="P1:Q1"/>
    <mergeCell ref="B8:D8"/>
    <mergeCell ref="B9:D9"/>
    <mergeCell ref="B10:D10"/>
    <mergeCell ref="J1:K1"/>
    <mergeCell ref="L1:M1"/>
    <mergeCell ref="H1:I1"/>
    <mergeCell ref="V1:V2"/>
    <mergeCell ref="W1:W2"/>
    <mergeCell ref="A1:A2"/>
    <mergeCell ref="B1:B2"/>
    <mergeCell ref="C1:C2"/>
    <mergeCell ref="D1:D2"/>
    <mergeCell ref="E1:E2"/>
    <mergeCell ref="U1:U2"/>
    <mergeCell ref="N1:O1"/>
    <mergeCell ref="R1:R2"/>
  </mergeCells>
  <pageMargins left="0.19685039370078741" right="0" top="0.59055118110236227" bottom="0.78740157480314965" header="0.31496062992125984" footer="0.31496062992125984"/>
  <pageSetup paperSize="9" scale="70" fitToHeight="0" orientation="landscape" r:id="rId1"/>
  <headerFooter>
    <oddHeader>&amp;L&amp;G&amp;C&amp;"-,Negrito"PLANILHA DEMONSTRATIVA DE CUSTO &amp;"-,Regular"
&amp;RServiço de Compras - SECOMP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zoomScale="80" zoomScaleNormal="80" zoomScalePageLayoutView="90" workbookViewId="0">
      <selection activeCell="G17" sqref="G17"/>
    </sheetView>
  </sheetViews>
  <sheetFormatPr defaultColWidth="8.140625" defaultRowHeight="12.75" x14ac:dyDescent="0.25"/>
  <cols>
    <col min="1" max="1" width="5.42578125" style="1" bestFit="1" customWidth="1"/>
    <col min="2" max="2" width="25.140625" style="1" bestFit="1" customWidth="1"/>
    <col min="3" max="3" width="6" style="1" customWidth="1"/>
    <col min="4" max="4" width="11" style="1" customWidth="1"/>
    <col min="5" max="5" width="8" style="1" customWidth="1"/>
    <col min="6" max="6" width="15.28515625" style="1" customWidth="1"/>
    <col min="7" max="7" width="17" style="1" bestFit="1" customWidth="1"/>
    <col min="8" max="8" width="10.28515625" style="1" customWidth="1"/>
    <col min="9" max="9" width="17" style="1" customWidth="1"/>
    <col min="10" max="10" width="10.42578125" style="1" bestFit="1" customWidth="1"/>
    <col min="11" max="11" width="17" style="1" bestFit="1" customWidth="1"/>
    <col min="12" max="12" width="14.28515625" style="1" customWidth="1"/>
    <col min="13" max="13" width="17" style="1" customWidth="1"/>
    <col min="14" max="14" width="14.28515625" style="1" bestFit="1" customWidth="1"/>
    <col min="15" max="15" width="17" style="1" bestFit="1" customWidth="1"/>
    <col min="16" max="17" width="17" style="1" customWidth="1"/>
    <col min="18" max="18" width="14.28515625" style="1" bestFit="1" customWidth="1"/>
    <col min="19" max="19" width="15.28515625" style="1" bestFit="1" customWidth="1"/>
    <col min="20" max="20" width="12.7109375" style="1" bestFit="1" customWidth="1"/>
    <col min="21" max="21" width="17.28515625" style="1" bestFit="1" customWidth="1"/>
    <col min="22" max="22" width="12.5703125" style="1" customWidth="1"/>
    <col min="23" max="23" width="12" style="1" customWidth="1"/>
    <col min="24" max="16384" width="8.140625" style="1"/>
  </cols>
  <sheetData>
    <row r="1" spans="1:38" ht="52.5" customHeight="1" thickTop="1" thickBot="1" x14ac:dyDescent="0.3">
      <c r="A1" s="84" t="s">
        <v>0</v>
      </c>
      <c r="B1" s="80" t="s">
        <v>1</v>
      </c>
      <c r="C1" s="80" t="s">
        <v>2</v>
      </c>
      <c r="D1" s="80" t="s">
        <v>3</v>
      </c>
      <c r="E1" s="78" t="s">
        <v>4</v>
      </c>
      <c r="F1" s="93" t="s">
        <v>28</v>
      </c>
      <c r="G1" s="94"/>
      <c r="H1" s="102" t="s">
        <v>24</v>
      </c>
      <c r="I1" s="102"/>
      <c r="J1" s="96" t="s">
        <v>21</v>
      </c>
      <c r="K1" s="96"/>
      <c r="L1" s="102" t="s">
        <v>25</v>
      </c>
      <c r="M1" s="102"/>
      <c r="N1" s="96" t="s">
        <v>27</v>
      </c>
      <c r="O1" s="96"/>
      <c r="P1" s="96" t="s">
        <v>26</v>
      </c>
      <c r="Q1" s="96"/>
      <c r="R1" s="97" t="s">
        <v>9</v>
      </c>
      <c r="S1" s="97" t="s">
        <v>12</v>
      </c>
      <c r="T1" s="78" t="s">
        <v>10</v>
      </c>
      <c r="U1" s="78" t="s">
        <v>13</v>
      </c>
      <c r="V1" s="91" t="s">
        <v>11</v>
      </c>
      <c r="W1" s="91" t="s">
        <v>29</v>
      </c>
    </row>
    <row r="2" spans="1:38" ht="15.75" customHeight="1" thickBot="1" x14ac:dyDescent="0.3">
      <c r="A2" s="85"/>
      <c r="B2" s="86"/>
      <c r="C2" s="86"/>
      <c r="D2" s="86"/>
      <c r="E2" s="79"/>
      <c r="F2" s="70" t="s">
        <v>5</v>
      </c>
      <c r="G2" s="70" t="s">
        <v>6</v>
      </c>
      <c r="H2" s="103" t="s">
        <v>5</v>
      </c>
      <c r="I2" s="103" t="s">
        <v>6</v>
      </c>
      <c r="J2" s="68" t="s">
        <v>5</v>
      </c>
      <c r="K2" s="68" t="s">
        <v>6</v>
      </c>
      <c r="L2" s="106" t="s">
        <v>5</v>
      </c>
      <c r="M2" s="106" t="s">
        <v>6</v>
      </c>
      <c r="N2" s="70" t="s">
        <v>5</v>
      </c>
      <c r="O2" s="70" t="s">
        <v>6</v>
      </c>
      <c r="P2" s="70" t="s">
        <v>5</v>
      </c>
      <c r="Q2" s="70" t="s">
        <v>6</v>
      </c>
      <c r="R2" s="107"/>
      <c r="S2" s="107"/>
      <c r="T2" s="79"/>
      <c r="U2" s="79"/>
      <c r="V2" s="92"/>
      <c r="W2" s="92"/>
    </row>
    <row r="3" spans="1:38" ht="19.5" customHeight="1" thickBot="1" x14ac:dyDescent="0.25">
      <c r="A3" s="13">
        <v>1</v>
      </c>
      <c r="B3" s="24" t="s">
        <v>15</v>
      </c>
      <c r="C3" s="20" t="s">
        <v>14</v>
      </c>
      <c r="D3" s="25">
        <v>9649.4</v>
      </c>
      <c r="E3" s="21">
        <v>99065</v>
      </c>
      <c r="F3" s="36">
        <v>7.59</v>
      </c>
      <c r="G3" s="36">
        <f>F3*D3</f>
        <v>73238.945999999996</v>
      </c>
      <c r="H3" s="104"/>
      <c r="I3" s="104">
        <f>H3*$D3</f>
        <v>0</v>
      </c>
      <c r="J3" s="44">
        <v>5.88</v>
      </c>
      <c r="K3" s="22">
        <f>J3*D3</f>
        <v>56738.471999999994</v>
      </c>
      <c r="L3" s="104"/>
      <c r="M3" s="104">
        <f>L3*D3</f>
        <v>0</v>
      </c>
      <c r="N3" s="36">
        <v>7.17</v>
      </c>
      <c r="O3" s="36">
        <f>N3*$D3</f>
        <v>69186.198000000004</v>
      </c>
      <c r="P3" s="36">
        <v>7.166562688</v>
      </c>
      <c r="Q3" s="36">
        <f>P3*D3</f>
        <v>69153.030001587191</v>
      </c>
      <c r="R3" s="108">
        <f>AVERAGE(F3,H3,J3,L3,N3,P3)</f>
        <v>6.9516406719999999</v>
      </c>
      <c r="S3" s="73">
        <f>R3*D3</f>
        <v>67079.161500396804</v>
      </c>
      <c r="T3" s="50">
        <f>MEDIAN(F3,FD3,H3,J3,L3,N3,P3)</f>
        <v>7.1682813440000004</v>
      </c>
      <c r="U3" s="22">
        <f>T3*D3</f>
        <v>69169.614000793605</v>
      </c>
      <c r="V3" s="76">
        <f>STDEVA(F3,H3,J3,L3,N3,P3)</f>
        <v>0.74157234545150497</v>
      </c>
      <c r="W3" s="77">
        <f>V3/R3</f>
        <v>0.10667587414844808</v>
      </c>
    </row>
    <row r="4" spans="1:38" ht="18" customHeight="1" thickBot="1" x14ac:dyDescent="0.25">
      <c r="A4" s="13">
        <v>2</v>
      </c>
      <c r="B4" s="15" t="s">
        <v>16</v>
      </c>
      <c r="C4" s="20" t="s">
        <v>14</v>
      </c>
      <c r="D4" s="25">
        <v>340.4</v>
      </c>
      <c r="E4" s="21">
        <v>150069</v>
      </c>
      <c r="F4" s="36">
        <v>30.34</v>
      </c>
      <c r="G4" s="36">
        <f t="shared" ref="G4:G6" si="0">F4*D4</f>
        <v>10327.735999999999</v>
      </c>
      <c r="H4" s="104"/>
      <c r="I4" s="104">
        <f>H4*$D4</f>
        <v>0</v>
      </c>
      <c r="J4" s="44">
        <v>7.19</v>
      </c>
      <c r="K4" s="22">
        <f>J4*D4</f>
        <v>2447.4760000000001</v>
      </c>
      <c r="L4" s="104"/>
      <c r="M4" s="104">
        <f>L4*D4</f>
        <v>0</v>
      </c>
      <c r="N4" s="36">
        <v>28.67</v>
      </c>
      <c r="O4" s="36">
        <f>N4*$D4</f>
        <v>9759.268</v>
      </c>
      <c r="P4" s="36">
        <v>28.666245589999999</v>
      </c>
      <c r="Q4" s="36">
        <f>P4*D4</f>
        <v>9757.9899988359994</v>
      </c>
      <c r="R4" s="108">
        <f t="shared" ref="R4:R6" si="1">AVERAGE(F4,H4,J4,L4,N4,P4)</f>
        <v>23.716561397500001</v>
      </c>
      <c r="S4" s="73">
        <f>R4*D4</f>
        <v>8073.1174997090002</v>
      </c>
      <c r="T4" s="50">
        <f t="shared" ref="T4:T6" si="2">MEDIAN(F4,FD4,H4,J4,L4,N4,P4)</f>
        <v>28.668122795000002</v>
      </c>
      <c r="U4" s="22">
        <f>T4*D4</f>
        <v>9758.6289994180006</v>
      </c>
      <c r="V4" s="76">
        <f t="shared" ref="V4:V6" si="3">STDEVA(F4,H4,J4,L4,N4,P4)</f>
        <v>11.045860433372699</v>
      </c>
      <c r="W4" s="77">
        <f t="shared" ref="W4:W6" si="4">V4/R4</f>
        <v>0.46574460134583673</v>
      </c>
    </row>
    <row r="5" spans="1:38" ht="17.25" customHeight="1" thickBot="1" x14ac:dyDescent="0.25">
      <c r="A5" s="13">
        <v>3</v>
      </c>
      <c r="B5" s="15" t="s">
        <v>17</v>
      </c>
      <c r="C5" s="20" t="s">
        <v>14</v>
      </c>
      <c r="D5" s="25">
        <v>1709.96</v>
      </c>
      <c r="E5" s="21">
        <v>110206</v>
      </c>
      <c r="F5" s="36">
        <v>3.37</v>
      </c>
      <c r="G5" s="36">
        <f t="shared" si="0"/>
        <v>5762.5652</v>
      </c>
      <c r="H5" s="104"/>
      <c r="I5" s="104">
        <f t="shared" ref="I5" si="5">H5*$D5</f>
        <v>0</v>
      </c>
      <c r="J5" s="44">
        <v>2.94</v>
      </c>
      <c r="K5" s="22">
        <f>J5*D5</f>
        <v>5027.2824000000001</v>
      </c>
      <c r="L5" s="104"/>
      <c r="M5" s="104">
        <f>L5*D5</f>
        <v>0</v>
      </c>
      <c r="N5" s="36">
        <v>3.1900010000000001</v>
      </c>
      <c r="O5" s="36">
        <f t="shared" ref="O5" si="6">N5*$D5</f>
        <v>5454.7741099600007</v>
      </c>
      <c r="P5" s="36">
        <v>3.1851389999999999</v>
      </c>
      <c r="Q5" s="36">
        <f>P5*D5</f>
        <v>5446.4602844399997</v>
      </c>
      <c r="R5" s="108">
        <f t="shared" si="1"/>
        <v>3.1712850000000001</v>
      </c>
      <c r="S5" s="73">
        <f>R5*D5</f>
        <v>5422.7704986000008</v>
      </c>
      <c r="T5" s="50">
        <f t="shared" si="2"/>
        <v>3.18757</v>
      </c>
      <c r="U5" s="22">
        <f>T5*D5</f>
        <v>5450.6171972000002</v>
      </c>
      <c r="V5" s="76">
        <f t="shared" si="3"/>
        <v>0.17656219340693152</v>
      </c>
      <c r="W5" s="77">
        <f t="shared" si="4"/>
        <v>5.5675284122029878E-2</v>
      </c>
    </row>
    <row r="6" spans="1:38" ht="18.75" customHeight="1" thickBot="1" x14ac:dyDescent="0.25">
      <c r="A6" s="13">
        <v>4</v>
      </c>
      <c r="B6" s="15" t="s">
        <v>23</v>
      </c>
      <c r="C6" s="20" t="s">
        <v>22</v>
      </c>
      <c r="D6" s="25">
        <v>1</v>
      </c>
      <c r="E6" s="21">
        <v>52589</v>
      </c>
      <c r="F6" s="36">
        <v>25973.38</v>
      </c>
      <c r="G6" s="36">
        <f t="shared" si="0"/>
        <v>25973.38</v>
      </c>
      <c r="H6" s="104"/>
      <c r="I6" s="104">
        <f>H6*$D6</f>
        <v>0</v>
      </c>
      <c r="J6" s="44"/>
      <c r="K6" s="22">
        <f>J6*D6</f>
        <v>0</v>
      </c>
      <c r="L6" s="104"/>
      <c r="M6" s="104">
        <f>L6*D6</f>
        <v>0</v>
      </c>
      <c r="N6" s="36">
        <v>20915.05</v>
      </c>
      <c r="O6" s="36">
        <f>N6*$D6</f>
        <v>20915.05</v>
      </c>
      <c r="P6" s="36">
        <v>6814.98</v>
      </c>
      <c r="Q6" s="36">
        <f>P6*D6</f>
        <v>6814.98</v>
      </c>
      <c r="R6" s="108">
        <f t="shared" si="1"/>
        <v>17901.136666666669</v>
      </c>
      <c r="S6" s="73">
        <f>R6*D6</f>
        <v>17901.136666666669</v>
      </c>
      <c r="T6" s="50">
        <f t="shared" si="2"/>
        <v>20915.05</v>
      </c>
      <c r="U6" s="22">
        <f>T6*D6</f>
        <v>20915.05</v>
      </c>
      <c r="V6" s="76">
        <f t="shared" si="3"/>
        <v>9928.4353160824503</v>
      </c>
      <c r="W6" s="77">
        <f t="shared" si="4"/>
        <v>0.55462597157698823</v>
      </c>
      <c r="X6" s="16"/>
      <c r="Y6" s="17"/>
      <c r="Z6" s="17"/>
      <c r="AA6" s="18"/>
      <c r="AB6" s="8"/>
      <c r="AC6" s="4"/>
      <c r="AD6" s="4"/>
      <c r="AE6" s="4"/>
      <c r="AF6" s="23"/>
      <c r="AG6" s="8"/>
      <c r="AH6" s="8"/>
      <c r="AI6" s="8"/>
      <c r="AJ6" s="8"/>
      <c r="AK6" s="8"/>
      <c r="AL6" s="8"/>
    </row>
    <row r="7" spans="1:38" ht="15" customHeight="1" thickBot="1" x14ac:dyDescent="0.3">
      <c r="A7" s="3"/>
      <c r="B7" s="14"/>
      <c r="C7" s="16"/>
      <c r="D7" s="17"/>
      <c r="E7" s="17"/>
      <c r="F7" s="17"/>
      <c r="G7" s="17"/>
      <c r="H7" s="63"/>
      <c r="I7" s="19"/>
      <c r="J7" s="63"/>
      <c r="K7" s="19"/>
      <c r="L7" s="23"/>
      <c r="M7" s="23"/>
      <c r="N7" s="23"/>
      <c r="O7" s="23"/>
      <c r="P7" s="23"/>
      <c r="Q7" s="23"/>
      <c r="R7" s="7"/>
      <c r="S7" s="7"/>
      <c r="T7" s="7"/>
      <c r="U7" s="7"/>
    </row>
    <row r="8" spans="1:38" ht="14.25" customHeight="1" thickBot="1" x14ac:dyDescent="0.3">
      <c r="A8" s="5"/>
      <c r="B8" s="81" t="s">
        <v>18</v>
      </c>
      <c r="C8" s="82"/>
      <c r="D8" s="83"/>
      <c r="E8" s="6"/>
      <c r="F8" s="64"/>
      <c r="G8" s="10">
        <f>SUM(G3:G7)</f>
        <v>115302.6272</v>
      </c>
      <c r="H8" s="54"/>
      <c r="I8" s="39">
        <f>SUM(I3:I7)</f>
        <v>0</v>
      </c>
      <c r="J8" s="11"/>
      <c r="K8" s="10">
        <f>SUM(K3:K6)</f>
        <v>64213.2304</v>
      </c>
      <c r="L8" s="29"/>
      <c r="M8" s="39">
        <f>SUM(M3:M6)</f>
        <v>0</v>
      </c>
      <c r="N8" s="29"/>
      <c r="O8" s="10">
        <f>SUM(O3:O6)</f>
        <v>105315.29010996</v>
      </c>
      <c r="P8" s="29"/>
      <c r="Q8" s="10">
        <f>SUM(Q3:Q7)</f>
        <v>91172.460284863177</v>
      </c>
      <c r="R8" s="9"/>
      <c r="S8" s="74">
        <f>SUM(S3:S6)</f>
        <v>98476.186165372477</v>
      </c>
      <c r="T8" s="9"/>
      <c r="U8" s="10">
        <f>SUM(U3:U7)</f>
        <v>105293.91019741161</v>
      </c>
    </row>
    <row r="9" spans="1:38" ht="15.75" customHeight="1" thickBot="1" x14ac:dyDescent="0.3">
      <c r="A9" s="3"/>
      <c r="B9" s="81" t="s">
        <v>19</v>
      </c>
      <c r="C9" s="82"/>
      <c r="D9" s="83"/>
      <c r="E9" s="69"/>
      <c r="F9" s="69"/>
      <c r="G9" s="51">
        <f>G8*12</f>
        <v>1383631.5264000001</v>
      </c>
      <c r="H9" s="7"/>
      <c r="I9" s="105">
        <f>I8*12</f>
        <v>0</v>
      </c>
      <c r="J9" s="7"/>
      <c r="K9" s="51">
        <f>K8*12</f>
        <v>770558.7648</v>
      </c>
      <c r="L9" s="60"/>
      <c r="M9" s="105">
        <f>M8*12</f>
        <v>0</v>
      </c>
      <c r="N9" s="28"/>
      <c r="O9" s="26">
        <f>O8*12</f>
        <v>1263783.4813195199</v>
      </c>
      <c r="P9" s="28"/>
      <c r="Q9" s="26">
        <f>Q8*12</f>
        <v>1094069.5234183581</v>
      </c>
      <c r="R9" s="7"/>
      <c r="S9" s="109">
        <f>S8*12</f>
        <v>1181714.2339844697</v>
      </c>
      <c r="T9" s="7"/>
      <c r="U9" s="51">
        <f>U8*12</f>
        <v>1263526.9223689393</v>
      </c>
    </row>
    <row r="10" spans="1:38" ht="16.5" customHeight="1" thickBot="1" x14ac:dyDescent="0.3">
      <c r="A10" s="33"/>
      <c r="B10" s="90"/>
      <c r="C10" s="90"/>
      <c r="D10" s="90"/>
      <c r="E10" s="69"/>
      <c r="F10" s="69"/>
      <c r="G10" s="69"/>
      <c r="H10" s="62"/>
      <c r="I10" s="62"/>
      <c r="J10" s="62"/>
      <c r="K10" s="62"/>
      <c r="L10" s="61"/>
      <c r="M10" s="62"/>
      <c r="N10" s="12"/>
      <c r="O10" s="12"/>
      <c r="P10" s="12"/>
      <c r="Q10" s="12"/>
    </row>
    <row r="11" spans="1:38" ht="15.75" customHeight="1" thickBot="1" x14ac:dyDescent="0.3">
      <c r="A11" s="32"/>
      <c r="B11" s="87" t="s">
        <v>7</v>
      </c>
      <c r="C11" s="88"/>
      <c r="D11" s="89"/>
      <c r="E11" s="2"/>
      <c r="F11" s="2"/>
      <c r="G11" s="2"/>
      <c r="H11" s="110">
        <f>S9</f>
        <v>1181714.2339844697</v>
      </c>
      <c r="I11" s="111"/>
      <c r="J11" s="111"/>
      <c r="K11" s="111"/>
      <c r="L11" s="112"/>
      <c r="M11" s="2"/>
      <c r="N11" s="53"/>
      <c r="O11" s="2"/>
      <c r="P11" s="2"/>
      <c r="Q11" s="2"/>
    </row>
    <row r="12" spans="1:3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pans="1:38" x14ac:dyDescent="0.25">
      <c r="A13" s="2" t="s">
        <v>8</v>
      </c>
      <c r="B13" s="2"/>
      <c r="C13" s="2"/>
      <c r="D13" s="2"/>
      <c r="E13" s="2"/>
      <c r="F13" s="2"/>
      <c r="G13" s="2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38" x14ac:dyDescent="0.25">
      <c r="A14" s="2" t="s">
        <v>20</v>
      </c>
      <c r="H14" s="27"/>
      <c r="I14" s="27"/>
      <c r="J14" s="27"/>
      <c r="K14" s="34"/>
      <c r="L14" s="27"/>
      <c r="M14" s="27"/>
      <c r="N14" s="27"/>
      <c r="O14" s="27"/>
      <c r="P14" s="27"/>
      <c r="Q14" s="27"/>
    </row>
    <row r="15" spans="1:38" x14ac:dyDescent="0.25">
      <c r="A15" s="30"/>
      <c r="B15" s="27"/>
      <c r="C15" s="27"/>
      <c r="D15" s="27"/>
      <c r="E15" s="27"/>
      <c r="F15" s="27"/>
      <c r="G15" s="27"/>
      <c r="H15" s="27"/>
      <c r="I15" s="27"/>
      <c r="J15" s="27"/>
      <c r="K15" s="31"/>
      <c r="L15" s="27"/>
      <c r="M15" s="27"/>
      <c r="N15" s="27"/>
      <c r="O15" s="27"/>
      <c r="P15" s="27"/>
      <c r="Q15" s="27"/>
    </row>
    <row r="16" spans="1:38" ht="42" customHeight="1" x14ac:dyDescent="0.25">
      <c r="A16" s="40"/>
      <c r="B16" s="40"/>
      <c r="C16" s="40"/>
      <c r="D16" s="40"/>
      <c r="E16" s="40"/>
      <c r="F16" s="40"/>
      <c r="G16" s="40"/>
      <c r="H16" s="35"/>
      <c r="I16" s="35"/>
      <c r="J16" s="35"/>
      <c r="K16" s="45"/>
      <c r="L16" s="47"/>
      <c r="M16" s="71"/>
      <c r="N16" s="47"/>
      <c r="O16" s="35"/>
      <c r="P16" s="35"/>
      <c r="Q16" s="35"/>
    </row>
    <row r="17" spans="1:17" ht="55.5" customHeight="1" x14ac:dyDescent="0.25">
      <c r="A17" s="41"/>
      <c r="B17" s="42"/>
      <c r="C17" s="42"/>
      <c r="D17" s="43"/>
      <c r="E17" s="43"/>
      <c r="F17" s="43"/>
      <c r="G17" s="43"/>
      <c r="H17" s="35"/>
      <c r="I17" s="35"/>
      <c r="J17" s="35"/>
      <c r="K17" s="52"/>
      <c r="L17" s="47"/>
      <c r="M17" s="58">
        <f>M9-1065097.48</f>
        <v>-1065097.48</v>
      </c>
      <c r="N17" s="47"/>
      <c r="O17" s="45"/>
      <c r="P17" s="45"/>
      <c r="Q17" s="45"/>
    </row>
    <row r="18" spans="1:17" ht="47.25" customHeight="1" x14ac:dyDescent="0.25">
      <c r="A18" s="41"/>
      <c r="B18" s="42"/>
      <c r="C18" s="42"/>
      <c r="D18" s="43"/>
      <c r="E18" s="43"/>
      <c r="F18" s="43"/>
      <c r="G18" s="43"/>
      <c r="H18" s="35"/>
      <c r="I18" s="35"/>
      <c r="J18" s="35"/>
      <c r="K18" s="45"/>
      <c r="L18" s="47"/>
      <c r="M18" s="47"/>
      <c r="N18" s="47"/>
      <c r="O18" s="35"/>
      <c r="P18" s="35"/>
      <c r="Q18" s="35"/>
    </row>
    <row r="19" spans="1:17" ht="36" customHeight="1" x14ac:dyDescent="0.25">
      <c r="A19" s="41"/>
      <c r="B19" s="42"/>
      <c r="C19" s="42"/>
      <c r="D19" s="43"/>
      <c r="E19" s="43"/>
      <c r="F19" s="43"/>
      <c r="G19" s="43"/>
      <c r="H19" s="35"/>
      <c r="I19" s="35"/>
      <c r="J19" s="52"/>
      <c r="K19" s="45"/>
      <c r="L19" s="35"/>
      <c r="M19" s="35"/>
      <c r="N19" s="35"/>
      <c r="O19" s="35"/>
      <c r="P19" s="35"/>
      <c r="Q19" s="35"/>
    </row>
    <row r="20" spans="1:17" ht="47.25" customHeight="1" x14ac:dyDescent="0.25">
      <c r="A20" s="41"/>
      <c r="B20" s="42"/>
      <c r="C20" s="42"/>
      <c r="D20" s="43"/>
      <c r="E20" s="43"/>
      <c r="F20" s="43"/>
      <c r="G20" s="43"/>
      <c r="H20" s="35"/>
      <c r="I20" s="35"/>
      <c r="J20" s="35"/>
      <c r="K20" s="45"/>
      <c r="L20" s="35"/>
      <c r="M20" s="35"/>
      <c r="N20" s="35"/>
      <c r="O20" s="35"/>
      <c r="P20" s="35"/>
      <c r="Q20" s="35"/>
    </row>
    <row r="21" spans="1:17" ht="24" customHeight="1" x14ac:dyDescent="0.25">
      <c r="A21" s="27"/>
      <c r="B21" s="27"/>
      <c r="C21" s="27"/>
      <c r="D21" s="27"/>
      <c r="E21" s="27"/>
      <c r="F21" s="27"/>
      <c r="G21" s="27"/>
      <c r="H21" s="35"/>
      <c r="I21" s="35"/>
      <c r="J21" s="35"/>
      <c r="K21" s="35"/>
      <c r="L21" s="35"/>
      <c r="M21" s="35"/>
      <c r="N21" s="35"/>
      <c r="O21" s="35"/>
      <c r="P21" s="35"/>
      <c r="Q21" s="35"/>
    </row>
    <row r="22" spans="1:17" x14ac:dyDescent="0.25">
      <c r="A22" s="27"/>
      <c r="B22" s="27"/>
      <c r="C22" s="27"/>
      <c r="D22" s="27"/>
      <c r="E22" s="27"/>
      <c r="F22" s="27"/>
      <c r="G22" s="27"/>
      <c r="H22" s="35"/>
      <c r="I22" s="35"/>
      <c r="J22" s="35"/>
      <c r="K22" s="35"/>
      <c r="L22" s="35"/>
      <c r="M22" s="35"/>
      <c r="N22" s="35"/>
      <c r="O22" s="35"/>
      <c r="P22" s="35"/>
      <c r="Q22" s="35"/>
    </row>
    <row r="23" spans="1:17" x14ac:dyDescent="0.25">
      <c r="A23" s="27"/>
      <c r="B23" s="27"/>
      <c r="C23" s="27"/>
      <c r="D23" s="27"/>
      <c r="E23" s="27"/>
      <c r="F23" s="27"/>
      <c r="G23" s="27"/>
      <c r="H23" s="35"/>
      <c r="I23" s="35"/>
      <c r="J23" s="35"/>
      <c r="K23" s="35"/>
      <c r="L23" s="35"/>
      <c r="M23" s="35"/>
      <c r="N23" s="35"/>
      <c r="O23" s="35"/>
      <c r="P23" s="35"/>
      <c r="Q23" s="35"/>
    </row>
    <row r="24" spans="1:17" x14ac:dyDescent="0.25">
      <c r="A24" s="27"/>
      <c r="B24" s="30"/>
      <c r="C24" s="27"/>
      <c r="D24" s="27"/>
      <c r="E24" s="27"/>
      <c r="F24" s="27"/>
      <c r="G24" s="27"/>
      <c r="H24" s="35"/>
      <c r="I24" s="35"/>
      <c r="J24" s="35"/>
      <c r="K24" s="35"/>
      <c r="L24" s="35"/>
      <c r="M24" s="35"/>
      <c r="N24" s="35"/>
      <c r="O24" s="35"/>
      <c r="P24" s="35"/>
      <c r="Q24" s="35"/>
    </row>
    <row r="25" spans="1:17" x14ac:dyDescent="0.25">
      <c r="A25" s="27"/>
      <c r="B25" s="27"/>
      <c r="C25" s="27"/>
      <c r="D25" s="27"/>
      <c r="E25" s="27"/>
      <c r="F25" s="27"/>
      <c r="G25" s="27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7" x14ac:dyDescent="0.25">
      <c r="A26" s="27"/>
      <c r="B26" s="27"/>
      <c r="C26" s="27"/>
      <c r="D26" s="27"/>
      <c r="E26" s="27"/>
      <c r="F26" s="27"/>
      <c r="G26" s="27"/>
      <c r="H26" s="46"/>
      <c r="I26" s="35"/>
      <c r="J26" s="35"/>
      <c r="K26" s="35"/>
      <c r="L26" s="35"/>
      <c r="M26" s="35"/>
      <c r="N26" s="35"/>
      <c r="O26" s="35"/>
      <c r="P26" s="35"/>
      <c r="Q26" s="35"/>
    </row>
    <row r="27" spans="1:17" x14ac:dyDescent="0.25">
      <c r="B27" s="27"/>
      <c r="C27" s="27"/>
      <c r="D27" s="27"/>
      <c r="E27" s="27"/>
      <c r="F27" s="27"/>
      <c r="G27" s="27"/>
      <c r="H27" s="47"/>
      <c r="I27" s="47"/>
      <c r="J27" s="35"/>
      <c r="K27" s="35"/>
      <c r="L27" s="35"/>
      <c r="M27" s="35"/>
      <c r="N27" s="35"/>
      <c r="O27" s="35"/>
      <c r="P27" s="35"/>
      <c r="Q27" s="35"/>
    </row>
    <row r="28" spans="1:17" x14ac:dyDescent="0.25">
      <c r="B28" s="27"/>
      <c r="C28" s="27"/>
      <c r="D28" s="27"/>
      <c r="E28" s="27"/>
      <c r="F28" s="27"/>
      <c r="G28" s="27"/>
      <c r="H28" s="47"/>
      <c r="I28" s="47"/>
      <c r="J28" s="35"/>
      <c r="K28" s="35"/>
      <c r="L28" s="35"/>
      <c r="M28" s="35"/>
      <c r="N28" s="35"/>
      <c r="O28" s="35"/>
      <c r="P28" s="35"/>
      <c r="Q28" s="35"/>
    </row>
    <row r="29" spans="1:17" x14ac:dyDescent="0.25">
      <c r="B29" s="27"/>
      <c r="C29" s="27"/>
      <c r="D29" s="27"/>
      <c r="E29" s="27"/>
      <c r="F29" s="27"/>
      <c r="G29" s="27"/>
      <c r="H29" s="48"/>
      <c r="I29" s="47"/>
      <c r="J29" s="35"/>
      <c r="K29" s="35"/>
      <c r="L29" s="35"/>
      <c r="M29" s="35"/>
      <c r="N29" s="35"/>
      <c r="O29" s="35"/>
      <c r="P29" s="35"/>
      <c r="Q29" s="35"/>
    </row>
    <row r="30" spans="1:17" x14ac:dyDescent="0.25">
      <c r="B30" s="27"/>
      <c r="C30" s="27"/>
      <c r="D30" s="27"/>
      <c r="E30" s="27"/>
      <c r="F30" s="27"/>
      <c r="G30" s="27"/>
      <c r="H30" s="35"/>
      <c r="I30" s="35"/>
      <c r="J30" s="35"/>
      <c r="K30" s="35"/>
      <c r="L30" s="35"/>
      <c r="M30" s="35"/>
      <c r="N30" s="35"/>
      <c r="O30" s="35"/>
      <c r="P30" s="35"/>
      <c r="Q30" s="35"/>
    </row>
    <row r="31" spans="1:17" x14ac:dyDescent="0.25">
      <c r="B31" s="27"/>
      <c r="C31" s="27"/>
      <c r="D31" s="27"/>
      <c r="E31" s="27"/>
      <c r="F31" s="27"/>
      <c r="G31" s="27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1:17" x14ac:dyDescent="0.25">
      <c r="B32" s="27"/>
      <c r="C32" s="27"/>
      <c r="D32" s="27"/>
      <c r="E32" s="27"/>
      <c r="F32" s="27"/>
      <c r="G32" s="27"/>
      <c r="H32" s="35"/>
      <c r="I32" s="35"/>
      <c r="J32" s="35"/>
      <c r="K32" s="35"/>
      <c r="L32" s="35"/>
      <c r="M32" s="35"/>
      <c r="N32" s="35"/>
      <c r="O32" s="35"/>
      <c r="P32" s="35"/>
      <c r="Q32" s="35"/>
    </row>
    <row r="33" spans="2:17" x14ac:dyDescent="0.25">
      <c r="B33" s="27"/>
      <c r="C33" s="27"/>
      <c r="D33" s="27"/>
      <c r="E33" s="27"/>
      <c r="F33" s="27"/>
      <c r="G33" s="27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2:17" x14ac:dyDescent="0.25">
      <c r="B34" s="27"/>
      <c r="C34" s="27"/>
      <c r="D34" s="27"/>
      <c r="E34" s="27"/>
      <c r="F34" s="27"/>
      <c r="G34" s="27"/>
      <c r="H34" s="35"/>
      <c r="I34" s="35"/>
      <c r="J34" s="35"/>
      <c r="K34" s="49"/>
      <c r="L34" s="49"/>
      <c r="M34" s="49"/>
      <c r="N34" s="49"/>
      <c r="O34" s="49"/>
      <c r="P34" s="49"/>
      <c r="Q34" s="49"/>
    </row>
    <row r="35" spans="2:17" x14ac:dyDescent="0.25">
      <c r="B35" s="27"/>
      <c r="C35" s="27"/>
      <c r="D35" s="27"/>
      <c r="E35" s="27"/>
      <c r="F35" s="27"/>
      <c r="G35" s="27"/>
      <c r="H35" s="35"/>
      <c r="I35" s="35"/>
      <c r="J35" s="35"/>
      <c r="K35" s="49"/>
      <c r="L35" s="49"/>
      <c r="M35" s="49"/>
      <c r="N35" s="49"/>
      <c r="O35" s="49"/>
      <c r="P35" s="49"/>
      <c r="Q35" s="49"/>
    </row>
    <row r="36" spans="2:17" x14ac:dyDescent="0.25">
      <c r="B36" s="27"/>
      <c r="C36" s="27"/>
      <c r="D36" s="27"/>
      <c r="E36" s="27"/>
      <c r="F36" s="27"/>
      <c r="G36" s="27"/>
      <c r="H36" s="35"/>
      <c r="I36" s="35"/>
      <c r="J36" s="35"/>
      <c r="K36" s="49"/>
      <c r="L36" s="49"/>
      <c r="M36" s="49"/>
      <c r="N36" s="49"/>
      <c r="O36" s="49"/>
      <c r="P36" s="49"/>
      <c r="Q36" s="49"/>
    </row>
    <row r="37" spans="2:17" x14ac:dyDescent="0.25">
      <c r="B37" s="27"/>
      <c r="C37" s="27"/>
      <c r="D37" s="27"/>
      <c r="E37" s="27"/>
      <c r="F37" s="27"/>
      <c r="G37" s="27"/>
      <c r="H37" s="35"/>
      <c r="I37" s="35"/>
      <c r="J37" s="35"/>
      <c r="K37" s="49"/>
      <c r="L37" s="49"/>
      <c r="M37" s="49"/>
      <c r="N37" s="49"/>
      <c r="O37" s="49"/>
      <c r="P37" s="49"/>
      <c r="Q37" s="49"/>
    </row>
    <row r="38" spans="2:17" x14ac:dyDescent="0.25">
      <c r="B38" s="27"/>
      <c r="C38" s="27"/>
      <c r="D38" s="27"/>
      <c r="E38" s="27"/>
      <c r="F38" s="27"/>
      <c r="G38" s="27"/>
      <c r="H38" s="27"/>
      <c r="I38" s="27"/>
      <c r="J38" s="27"/>
    </row>
  </sheetData>
  <mergeCells count="22">
    <mergeCell ref="B9:D9"/>
    <mergeCell ref="B10:D10"/>
    <mergeCell ref="B11:D11"/>
    <mergeCell ref="H11:L11"/>
    <mergeCell ref="S1:S2"/>
    <mergeCell ref="T1:T2"/>
    <mergeCell ref="U1:U2"/>
    <mergeCell ref="V1:V2"/>
    <mergeCell ref="W1:W2"/>
    <mergeCell ref="B8:D8"/>
    <mergeCell ref="H1:I1"/>
    <mergeCell ref="J1:K1"/>
    <mergeCell ref="L1:M1"/>
    <mergeCell ref="N1:O1"/>
    <mergeCell ref="P1:Q1"/>
    <mergeCell ref="R1:R2"/>
    <mergeCell ref="A1:A2"/>
    <mergeCell ref="B1:B2"/>
    <mergeCell ref="C1:C2"/>
    <mergeCell ref="D1:D2"/>
    <mergeCell ref="E1:E2"/>
    <mergeCell ref="F1:G1"/>
  </mergeCells>
  <pageMargins left="0.11811023622047245" right="0.51181102362204722" top="0.59055118110236227" bottom="0.78740157480314965" header="0.31496062992125984" footer="0.31496062992125984"/>
  <pageSetup paperSize="9" scale="75" fitToHeight="0" orientation="landscape" r:id="rId1"/>
  <headerFooter>
    <oddHeader>&amp;L&amp;G&amp;C&amp;"-,Negrito"PLANILHA DEMONSTRATIVA DE CUSTO &amp;"-,Regular"
&amp;RServiço de Compras - SECOMP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ASG SEDE - 2023</vt:lpstr>
      <vt:lpstr>ASG SEDE - 2023 SANEADA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 HOME OFFICE</dc:creator>
  <cp:lastModifiedBy>Carina Baldi</cp:lastModifiedBy>
  <cp:lastPrinted>2022-12-05T15:20:16Z</cp:lastPrinted>
  <dcterms:created xsi:type="dcterms:W3CDTF">2020-05-25T15:48:36Z</dcterms:created>
  <dcterms:modified xsi:type="dcterms:W3CDTF">2022-12-05T15:20:41Z</dcterms:modified>
</cp:coreProperties>
</file>